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firstSheet="1" activeTab="3"/>
  </bookViews>
  <sheets>
    <sheet name="Condensed BS" sheetId="1" r:id="rId1"/>
    <sheet name="Condensed IC" sheetId="2" r:id="rId2"/>
    <sheet name="condensed CF" sheetId="3" r:id="rId3"/>
    <sheet name="Condensed SCE" sheetId="4" r:id="rId4"/>
  </sheets>
  <externalReferences>
    <externalReference r:id="rId7"/>
    <externalReference r:id="rId8"/>
    <externalReference r:id="rId9"/>
  </externalReferences>
  <definedNames>
    <definedName name="_xlnm.Print_Area" localSheetId="1">'Condensed IC'!$A$1:$I$51</definedName>
    <definedName name="_xlnm.Print_Area" localSheetId="3">'Condensed SCE'!$A$1:$K$39</definedName>
  </definedNames>
  <calcPr fullCalcOnLoad="1"/>
</workbook>
</file>

<file path=xl/sharedStrings.xml><?xml version="1.0" encoding="utf-8"?>
<sst xmlns="http://schemas.openxmlformats.org/spreadsheetml/2006/main" count="151" uniqueCount="122">
  <si>
    <t>TSM Global Berhad (Co. No. 73170-V)</t>
  </si>
  <si>
    <t>(formerly known as Juan Kuang (M) Industrial Berhad)</t>
  </si>
  <si>
    <t>Condensed Consolidated Balance Sheets</t>
  </si>
  <si>
    <t>As at 31 Oct 2007</t>
  </si>
  <si>
    <t>As at end of</t>
  </si>
  <si>
    <t xml:space="preserve">As at </t>
  </si>
  <si>
    <t>Current</t>
  </si>
  <si>
    <t>Preceding</t>
  </si>
  <si>
    <t>Quarter</t>
  </si>
  <si>
    <t>Year Ended</t>
  </si>
  <si>
    <t>31-Oct-2007</t>
  </si>
  <si>
    <t>RM'000</t>
  </si>
  <si>
    <t>ASSETS</t>
  </si>
  <si>
    <t>Non - Current Assets</t>
  </si>
  <si>
    <t>Property, Plant and Equipment</t>
  </si>
  <si>
    <t>Prepaid  lease payments</t>
  </si>
  <si>
    <t>Investment in Associated Companies</t>
  </si>
  <si>
    <t>Other Investments</t>
  </si>
  <si>
    <t>Current Assets</t>
  </si>
  <si>
    <t>Inventories</t>
  </si>
  <si>
    <t>Trade and others receivables</t>
  </si>
  <si>
    <t>Tax recoverable</t>
  </si>
  <si>
    <t>Cash and cash equivalents</t>
  </si>
  <si>
    <t>TOTAL ASSETS</t>
  </si>
  <si>
    <t>Equity attributable to equity holders of the parent</t>
  </si>
  <si>
    <t>Share Capital</t>
  </si>
  <si>
    <t>Reserves</t>
  </si>
  <si>
    <t>Minority shareholders' interests</t>
  </si>
  <si>
    <t>Total Equity</t>
  </si>
  <si>
    <t>Non Current Liabilities</t>
  </si>
  <si>
    <t>Bank Borrowings</t>
  </si>
  <si>
    <t>Deferred taxation</t>
  </si>
  <si>
    <t>Current Liabilities</t>
  </si>
  <si>
    <t>Trade and other payables</t>
  </si>
  <si>
    <t>Provision for Taxation</t>
  </si>
  <si>
    <t>Total Liabilities</t>
  </si>
  <si>
    <t>TOTAL EQUITY AND LIABILITIES</t>
  </si>
  <si>
    <t>Net assets per share attributable to oridinary equity holders of the parent (RM)</t>
  </si>
  <si>
    <t>Condensed Consolidated Income Statements</t>
  </si>
  <si>
    <t>For the period ended 31 October 2007</t>
  </si>
  <si>
    <t>Individual Quarter</t>
  </si>
  <si>
    <t>Cumulative Quarter</t>
  </si>
  <si>
    <t>3 months ended 31 Oct</t>
  </si>
  <si>
    <t>9 months ended 31 Oct</t>
  </si>
  <si>
    <t>Revenue</t>
  </si>
  <si>
    <t>Cost of Sales</t>
  </si>
  <si>
    <t>Gross Profit</t>
  </si>
  <si>
    <t>Other income</t>
  </si>
  <si>
    <t>Operating expenses</t>
  </si>
  <si>
    <t>Finance Cost</t>
  </si>
  <si>
    <t>Share of  profit of associated companies</t>
  </si>
  <si>
    <t>Profit before tax</t>
  </si>
  <si>
    <t xml:space="preserve">Income tax </t>
  </si>
  <si>
    <t>Profit for the period</t>
  </si>
  <si>
    <t>Attributable to :</t>
  </si>
  <si>
    <t>Equity holders of the parent</t>
  </si>
  <si>
    <t>Minority interest</t>
  </si>
  <si>
    <t>Earnings per share attributable</t>
  </si>
  <si>
    <t xml:space="preserve">    to equity holders of the parent:</t>
  </si>
  <si>
    <t xml:space="preserve"> - Basic (sen) - for profit for the period</t>
  </si>
  <si>
    <t>- Diluted (sen) - for profit for the period</t>
  </si>
  <si>
    <t>Condensed Consolidated Statements of Changes in Equity</t>
  </si>
  <si>
    <t>For the 9 months period ended 31 October  2007</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</si>
  <si>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</si>
  <si>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</si>
  <si>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</si>
  <si>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</si>
  <si>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</si>
  <si>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</si>
  <si>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</si>
  <si>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</si>
  <si>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</si>
  <si>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</si>
  <si>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</si>
  <si>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9 months ended 31 October 2006</t>
  </si>
  <si>
    <t>Balance at 1 February 2006</t>
  </si>
  <si>
    <t>Currency translation differences</t>
  </si>
  <si>
    <t>Transfer from retained profit to capital reverse</t>
  </si>
  <si>
    <t>Net Profit for the period</t>
  </si>
  <si>
    <t>Balance at  31 October  2006</t>
  </si>
  <si>
    <t>9 months ended 31 October 2007</t>
  </si>
  <si>
    <t>Balance at 1 February 2007</t>
  </si>
  <si>
    <t>Issuance of share pursuant to ESOS</t>
  </si>
  <si>
    <t>Transfer from retained profit to capital earning</t>
  </si>
  <si>
    <t>Balance at 31 October 2007</t>
  </si>
  <si>
    <t>Condensed Consolidated Cash Flow Statements</t>
  </si>
  <si>
    <t>for the 9 months ended 31 Oct 2007</t>
  </si>
  <si>
    <t>quarter</t>
  </si>
  <si>
    <t>31-Oct-2006</t>
  </si>
  <si>
    <t>Net Profit before tax</t>
  </si>
  <si>
    <t>Adjustment for non-cash flow:</t>
  </si>
  <si>
    <t>Depreciation of property, plant and equipment</t>
  </si>
  <si>
    <t>Share of profit of associated company</t>
  </si>
  <si>
    <t>Interest expense</t>
  </si>
  <si>
    <t>Interest income</t>
  </si>
  <si>
    <t>Gain on disposal of  property, plant and equipment</t>
  </si>
  <si>
    <t>Gain on disposal of a subsidiary company</t>
  </si>
  <si>
    <t>Gain on disposal of other investment</t>
  </si>
  <si>
    <t>Operating profit  before changes in working capital</t>
  </si>
  <si>
    <t>Changes in working capital :</t>
  </si>
  <si>
    <t>Net Change in current assets</t>
  </si>
  <si>
    <t>Net Change in current liabilities</t>
  </si>
  <si>
    <t>Cash generated from operating activities</t>
  </si>
  <si>
    <t>Taxation paid</t>
  </si>
  <si>
    <t>Net cash generated from operating activities</t>
  </si>
  <si>
    <t>Investing Activities</t>
  </si>
  <si>
    <t xml:space="preserve">Purchase of property, plant and equipment  </t>
  </si>
  <si>
    <t>Proceeds from disposal of property, plant and equipment</t>
  </si>
  <si>
    <t xml:space="preserve">Proceeds from disposal of a subsidiary company </t>
  </si>
  <si>
    <t>Proceeds from disposal of other investment</t>
  </si>
  <si>
    <t>-</t>
  </si>
  <si>
    <t>Interest received</t>
  </si>
  <si>
    <t>Financing Activities</t>
  </si>
  <si>
    <t>Interest paid</t>
  </si>
  <si>
    <t>Proceeds from issuance of shares</t>
  </si>
  <si>
    <t>Repayment of term loan</t>
  </si>
  <si>
    <t>Repayment of bank borrowings</t>
  </si>
  <si>
    <t>Net cash used in financing actitives</t>
  </si>
  <si>
    <t>Net increase in cash and cash equivalents</t>
  </si>
  <si>
    <t>Cash and cash equivalents at beginning of period</t>
  </si>
  <si>
    <t>Cash and cash equivalents at end of period</t>
  </si>
  <si>
    <t>Net cash used in investing activities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</si>
</sst>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yy"/>
    <numFmt numFmtId="166" formatCode="dd/mmm/yyyy"/>
  </numFmts>
  <fonts count="12">
    <font>
      <sz val="10"/>
      <name val="Arial"/>
      <family val="0"/>
    </font>
    <font>
      <sz val="8"/>
      <name val="Arial"/>
      <family val="0"/>
    </font>
    <font>
      <sz val="10"/>
      <name val="Times New Roman"/>
      <family val="0"/>
    </font>
    <font>
      <b/>
      <sz val="14"/>
      <name val="Times New Roman"/>
      <family val="1"/>
    </font>
    <font>
      <b/>
      <u val="single"/>
      <sz val="12"/>
      <name val="Times New Roman"/>
      <family val="1"/>
    </font>
    <font>
      <b/>
      <sz val="10"/>
      <name val="Times New Roman"/>
      <family val="1"/>
    </font>
    <font>
      <b/>
      <sz val="9"/>
      <name val="Times New Roman"/>
      <family val="1"/>
    </font>
    <font>
      <i/>
      <sz val="9"/>
      <name val="Times New Roman"/>
      <family val="1"/>
    </font>
    <font>
      <i/>
      <sz val="10"/>
      <name val="Times New Roman"/>
      <family val="1"/>
    </font>
    <font>
      <sz val="10"/>
      <color indexed="10"/>
      <name val="Times New Roman"/>
      <family val="1"/>
    </font>
    <font>
      <i/>
      <sz val="8"/>
      <name val="Times New Roman"/>
      <family val="1"/>
    </font>
    <font>
      <b/>
      <u val="single"/>
      <sz val="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Alignment="1" quotePrefix="1">
      <alignment/>
    </xf>
    <xf numFmtId="0" fontId="4" fillId="0" borderId="0" xfId="0" applyFont="1" applyAlignment="1">
      <alignment/>
    </xf>
    <xf numFmtId="0" fontId="5" fillId="0" borderId="0" xfId="0" applyFont="1" applyAlignment="1">
      <alignment/>
    </xf>
    <xf numFmtId="164" fontId="5" fillId="0" borderId="1" xfId="15" applyNumberFormat="1" applyFont="1" applyBorder="1" applyAlignment="1">
      <alignment horizontal="center"/>
    </xf>
    <xf numFmtId="0" fontId="5" fillId="0" borderId="0" xfId="0" applyFont="1" applyAlignment="1">
      <alignment horizontal="center"/>
    </xf>
    <xf numFmtId="164" fontId="5" fillId="0" borderId="2" xfId="15" applyNumberFormat="1" applyFont="1" applyBorder="1" applyAlignment="1">
      <alignment horizontal="center"/>
    </xf>
    <xf numFmtId="165" fontId="5" fillId="0" borderId="2" xfId="0" applyNumberFormat="1" applyFont="1" applyBorder="1" applyAlignment="1" quotePrefix="1">
      <alignment horizontal="center"/>
    </xf>
    <xf numFmtId="166" fontId="5" fillId="0" borderId="0" xfId="0" applyNumberFormat="1" applyFont="1" applyAlignment="1">
      <alignment horizontal="center"/>
    </xf>
    <xf numFmtId="0" fontId="6" fillId="0" borderId="0" xfId="0" applyFont="1" applyAlignment="1">
      <alignment horizontal="center"/>
    </xf>
    <xf numFmtId="164" fontId="5" fillId="0" borderId="3" xfId="15" applyNumberFormat="1" applyFont="1" applyBorder="1" applyAlignment="1">
      <alignment horizontal="center"/>
    </xf>
    <xf numFmtId="0" fontId="2" fillId="2" borderId="0" xfId="0" applyFont="1" applyFill="1" applyAlignment="1">
      <alignment/>
    </xf>
    <xf numFmtId="0" fontId="7" fillId="0" borderId="0" xfId="0" applyFont="1" applyAlignment="1">
      <alignment horizontal="center"/>
    </xf>
    <xf numFmtId="164" fontId="2" fillId="0" borderId="1" xfId="15" applyNumberFormat="1" applyFont="1" applyBorder="1" applyAlignment="1">
      <alignment/>
    </xf>
    <xf numFmtId="164" fontId="2" fillId="0" borderId="0" xfId="15" applyNumberFormat="1" applyFont="1" applyAlignment="1">
      <alignment/>
    </xf>
    <xf numFmtId="164" fontId="2" fillId="0" borderId="0" xfId="0" applyNumberFormat="1" applyFont="1" applyAlignment="1">
      <alignment/>
    </xf>
    <xf numFmtId="164" fontId="2" fillId="0" borderId="2" xfId="15" applyNumberFormat="1" applyFont="1" applyBorder="1" applyAlignment="1">
      <alignment/>
    </xf>
    <xf numFmtId="164" fontId="2" fillId="0" borderId="4" xfId="15" applyNumberFormat="1" applyFont="1" applyBorder="1" applyAlignment="1">
      <alignment/>
    </xf>
    <xf numFmtId="164" fontId="2" fillId="2" borderId="0" xfId="15" applyNumberFormat="1" applyFont="1" applyFill="1" applyAlignment="1">
      <alignment/>
    </xf>
    <xf numFmtId="0" fontId="8" fillId="0" borderId="0" xfId="0" applyFont="1" applyAlignment="1">
      <alignment/>
    </xf>
    <xf numFmtId="164" fontId="2" fillId="0" borderId="1" xfId="15" applyNumberFormat="1" applyFont="1" applyFill="1" applyBorder="1" applyAlignment="1">
      <alignment/>
    </xf>
    <xf numFmtId="164" fontId="2" fillId="0" borderId="2" xfId="15" applyNumberFormat="1" applyFont="1" applyFill="1" applyBorder="1" applyAlignment="1">
      <alignment/>
    </xf>
    <xf numFmtId="164" fontId="5" fillId="0" borderId="0" xfId="0" applyNumberFormat="1" applyFont="1" applyAlignment="1">
      <alignment/>
    </xf>
    <xf numFmtId="164" fontId="5" fillId="0" borderId="5" xfId="15" applyNumberFormat="1" applyFont="1" applyBorder="1" applyAlignment="1">
      <alignment/>
    </xf>
    <xf numFmtId="164" fontId="5" fillId="0" borderId="0" xfId="15" applyNumberFormat="1" applyFont="1" applyAlignment="1">
      <alignment/>
    </xf>
    <xf numFmtId="164" fontId="2" fillId="0" borderId="0" xfId="15" applyNumberFormat="1" applyFont="1" applyBorder="1" applyAlignment="1">
      <alignment/>
    </xf>
    <xf numFmtId="164" fontId="2" fillId="0" borderId="3" xfId="15" applyNumberFormat="1" applyFont="1" applyBorder="1" applyAlignment="1">
      <alignment/>
    </xf>
    <xf numFmtId="0" fontId="2" fillId="0" borderId="2" xfId="0" applyFont="1" applyBorder="1" applyAlignment="1">
      <alignment/>
    </xf>
    <xf numFmtId="43" fontId="2" fillId="0" borderId="0" xfId="15" applyFont="1" applyAlignment="1">
      <alignment/>
    </xf>
    <xf numFmtId="164" fontId="2" fillId="0" borderId="3" xfId="15" applyNumberFormat="1" applyFont="1" applyFill="1" applyBorder="1" applyAlignment="1">
      <alignment/>
    </xf>
    <xf numFmtId="164" fontId="2" fillId="2" borderId="0" xfId="15" applyNumberFormat="1" applyFont="1" applyFill="1" applyBorder="1" applyAlignment="1">
      <alignment/>
    </xf>
    <xf numFmtId="164" fontId="5" fillId="0" borderId="0" xfId="15" applyNumberFormat="1" applyFont="1" applyBorder="1" applyAlignment="1">
      <alignment/>
    </xf>
    <xf numFmtId="43" fontId="2" fillId="0" borderId="4" xfId="15" applyNumberFormat="1" applyFont="1" applyBorder="1" applyAlignment="1">
      <alignment/>
    </xf>
    <xf numFmtId="164" fontId="2" fillId="0" borderId="0" xfId="15" applyNumberFormat="1" applyFont="1" applyFill="1" applyBorder="1" applyAlignment="1">
      <alignment/>
    </xf>
    <xf numFmtId="164" fontId="2" fillId="0" borderId="0" xfId="15" applyNumberFormat="1" applyFont="1" applyFill="1" applyAlignment="1">
      <alignment/>
    </xf>
    <xf numFmtId="0" fontId="5" fillId="0" borderId="1" xfId="0" applyFont="1" applyFill="1" applyBorder="1" applyAlignment="1">
      <alignment horizontal="center"/>
    </xf>
    <xf numFmtId="0" fontId="2" fillId="0" borderId="0" xfId="0" applyFont="1" applyFill="1" applyAlignment="1">
      <alignment horizontal="center"/>
    </xf>
    <xf numFmtId="164" fontId="5" fillId="0" borderId="3" xfId="15" applyNumberFormat="1" applyFont="1" applyFill="1" applyBorder="1" applyAlignment="1">
      <alignment horizontal="center"/>
    </xf>
    <xf numFmtId="0" fontId="5" fillId="0" borderId="3" xfId="0" applyFont="1" applyFill="1" applyBorder="1" applyAlignment="1">
      <alignment horizontal="center"/>
    </xf>
    <xf numFmtId="9" fontId="2" fillId="0" borderId="2" xfId="19" applyFont="1" applyFill="1" applyBorder="1" applyAlignment="1">
      <alignment/>
    </xf>
    <xf numFmtId="164" fontId="2" fillId="0" borderId="4" xfId="15" applyNumberFormat="1" applyFont="1" applyFill="1" applyBorder="1" applyAlignment="1">
      <alignment/>
    </xf>
    <xf numFmtId="164" fontId="2" fillId="0" borderId="6" xfId="15" applyNumberFormat="1" applyFont="1" applyFill="1" applyBorder="1" applyAlignment="1">
      <alignment/>
    </xf>
    <xf numFmtId="43" fontId="2" fillId="0" borderId="0" xfId="15" applyFont="1" applyFill="1" applyAlignment="1">
      <alignment/>
    </xf>
    <xf numFmtId="43" fontId="2" fillId="0" borderId="4" xfId="15" applyFont="1" applyFill="1" applyBorder="1" applyAlignment="1">
      <alignment/>
    </xf>
    <xf numFmtId="43" fontId="2" fillId="0" borderId="0" xfId="15" applyFont="1" applyFill="1" applyBorder="1" applyAlignment="1">
      <alignment/>
    </xf>
    <xf numFmtId="0" fontId="2" fillId="0" borderId="0" xfId="0" applyFont="1" applyAlignment="1" quotePrefix="1">
      <alignment/>
    </xf>
    <xf numFmtId="43" fontId="9" fillId="0" borderId="0" xfId="0" applyNumberFormat="1" applyFont="1" applyFill="1" applyAlignment="1">
      <alignment/>
    </xf>
    <xf numFmtId="0" fontId="9" fillId="0" borderId="0" xfId="0" applyFont="1" applyFill="1" applyAlignment="1">
      <alignment/>
    </xf>
    <xf numFmtId="43" fontId="2" fillId="0" borderId="0" xfId="0" applyNumberFormat="1" applyFont="1" applyFill="1" applyAlignment="1">
      <alignment/>
    </xf>
    <xf numFmtId="0" fontId="9" fillId="0" borderId="0" xfId="0" applyFont="1" applyAlignment="1">
      <alignment/>
    </xf>
    <xf numFmtId="0" fontId="10" fillId="0" borderId="0" xfId="0" applyFont="1" applyAlignment="1">
      <alignment/>
    </xf>
    <xf numFmtId="164" fontId="10" fillId="0" borderId="0" xfId="0" applyNumberFormat="1" applyFont="1" applyFill="1" applyAlignment="1">
      <alignment/>
    </xf>
    <xf numFmtId="0" fontId="10"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2" fillId="0" borderId="0" xfId="0" applyFont="1" applyFill="1" applyBorder="1" applyAlignment="1">
      <alignment/>
    </xf>
    <xf numFmtId="0" fontId="2" fillId="0" borderId="7" xfId="0" applyFont="1" applyFill="1" applyBorder="1" applyAlignment="1">
      <alignment/>
    </xf>
    <xf numFmtId="0" fontId="5" fillId="0" borderId="0" xfId="0" applyFont="1" applyFill="1" applyAlignment="1">
      <alignment horizontal="center"/>
    </xf>
    <xf numFmtId="0" fontId="2" fillId="0" borderId="8" xfId="0" applyFont="1" applyFill="1" applyBorder="1" applyAlignment="1">
      <alignment/>
    </xf>
    <xf numFmtId="0" fontId="5" fillId="0" borderId="0" xfId="0" applyFont="1" applyFill="1" applyBorder="1" applyAlignment="1">
      <alignment horizontal="center" vertical="justify"/>
    </xf>
    <xf numFmtId="0" fontId="5" fillId="0" borderId="0" xfId="0" applyFont="1" applyFill="1" applyBorder="1" applyAlignment="1">
      <alignment horizontal="center"/>
    </xf>
    <xf numFmtId="0" fontId="5" fillId="0" borderId="0" xfId="0" applyFont="1" applyFill="1" applyAlignment="1">
      <alignment horizontal="center" vertical="justify"/>
    </xf>
    <xf numFmtId="0" fontId="2" fillId="0" borderId="9" xfId="0" applyFont="1" applyFill="1" applyBorder="1" applyAlignment="1">
      <alignment/>
    </xf>
    <xf numFmtId="0" fontId="11" fillId="2" borderId="0" xfId="0" applyFont="1" applyFill="1" applyAlignment="1">
      <alignment/>
    </xf>
    <xf numFmtId="0" fontId="2" fillId="2" borderId="0" xfId="0" applyFont="1" applyFill="1" applyBorder="1" applyAlignment="1">
      <alignment/>
    </xf>
    <xf numFmtId="0" fontId="5" fillId="2" borderId="0" xfId="0" applyFont="1" applyFill="1" applyAlignment="1">
      <alignment/>
    </xf>
    <xf numFmtId="164" fontId="2" fillId="2" borderId="0" xfId="0" applyNumberFormat="1" applyFont="1" applyFill="1" applyBorder="1" applyAlignment="1">
      <alignment/>
    </xf>
    <xf numFmtId="164" fontId="2" fillId="2" borderId="0" xfId="0" applyNumberFormat="1" applyFont="1" applyFill="1" applyBorder="1" applyAlignment="1">
      <alignment horizontal="center"/>
    </xf>
    <xf numFmtId="37" fontId="2" fillId="2" borderId="0" xfId="0" applyNumberFormat="1" applyFont="1" applyFill="1" applyAlignment="1">
      <alignment/>
    </xf>
    <xf numFmtId="37" fontId="2" fillId="2" borderId="0" xfId="15" applyNumberFormat="1" applyFont="1" applyFill="1" applyAlignment="1">
      <alignment/>
    </xf>
    <xf numFmtId="164" fontId="2" fillId="2" borderId="5" xfId="15" applyNumberFormat="1" applyFont="1" applyFill="1" applyBorder="1" applyAlignment="1">
      <alignment/>
    </xf>
    <xf numFmtId="164" fontId="2" fillId="2" borderId="5" xfId="0" applyNumberFormat="1" applyFont="1" applyFill="1" applyBorder="1" applyAlignment="1">
      <alignment/>
    </xf>
    <xf numFmtId="0" fontId="5" fillId="0" borderId="0" xfId="0" applyFont="1" applyFill="1" applyAlignment="1">
      <alignment/>
    </xf>
    <xf numFmtId="164" fontId="2" fillId="0" borderId="0" xfId="0" applyNumberFormat="1" applyFont="1" applyFill="1" applyBorder="1" applyAlignment="1">
      <alignment/>
    </xf>
    <xf numFmtId="37" fontId="2" fillId="0" borderId="0" xfId="15" applyNumberFormat="1" applyFont="1" applyFill="1" applyAlignment="1">
      <alignment/>
    </xf>
    <xf numFmtId="37" fontId="2" fillId="0" borderId="0" xfId="0" applyNumberFormat="1" applyFont="1" applyFill="1" applyAlignment="1">
      <alignment/>
    </xf>
    <xf numFmtId="164" fontId="2" fillId="0" borderId="5" xfId="0" applyNumberFormat="1" applyFont="1" applyFill="1" applyBorder="1" applyAlignment="1">
      <alignment/>
    </xf>
    <xf numFmtId="37" fontId="2" fillId="0" borderId="5" xfId="0" applyNumberFormat="1" applyFont="1" applyFill="1" applyBorder="1" applyAlignment="1">
      <alignment/>
    </xf>
    <xf numFmtId="43" fontId="2" fillId="0" borderId="0" xfId="0" applyNumberFormat="1" applyFont="1" applyFill="1" applyBorder="1" applyAlignment="1">
      <alignment/>
    </xf>
    <xf numFmtId="41" fontId="2" fillId="0" borderId="0" xfId="0" applyNumberFormat="1" applyFont="1" applyAlignment="1">
      <alignment/>
    </xf>
    <xf numFmtId="41" fontId="3" fillId="0" borderId="0" xfId="0" applyNumberFormat="1" applyFont="1" applyAlignment="1">
      <alignment/>
    </xf>
    <xf numFmtId="41" fontId="5" fillId="0" borderId="0" xfId="0" applyNumberFormat="1" applyFont="1" applyAlignment="1">
      <alignment horizontal="center"/>
    </xf>
    <xf numFmtId="15" fontId="5" fillId="0" borderId="0" xfId="0" applyNumberFormat="1" applyFont="1" applyBorder="1" applyAlignment="1" quotePrefix="1">
      <alignment horizontal="center"/>
    </xf>
    <xf numFmtId="14" fontId="5" fillId="0" borderId="0" xfId="0" applyNumberFormat="1" applyFont="1" applyAlignment="1">
      <alignment horizontal="center"/>
    </xf>
    <xf numFmtId="41" fontId="2" fillId="0" borderId="0" xfId="15" applyNumberFormat="1" applyFont="1" applyAlignment="1">
      <alignment/>
    </xf>
    <xf numFmtId="38" fontId="2" fillId="0" borderId="0" xfId="15" applyNumberFormat="1" applyFont="1" applyAlignment="1">
      <alignment/>
    </xf>
    <xf numFmtId="41" fontId="2" fillId="0" borderId="0" xfId="15" applyNumberFormat="1" applyFont="1" applyFill="1" applyAlignment="1">
      <alignment/>
    </xf>
    <xf numFmtId="37" fontId="2" fillId="0" borderId="0" xfId="15" applyNumberFormat="1" applyFont="1" applyAlignment="1">
      <alignment/>
    </xf>
    <xf numFmtId="41" fontId="2" fillId="0" borderId="10" xfId="15" applyNumberFormat="1" applyFont="1" applyBorder="1" applyAlignment="1">
      <alignment/>
    </xf>
    <xf numFmtId="38" fontId="2" fillId="0" borderId="0" xfId="15" applyNumberFormat="1" applyFont="1" applyBorder="1" applyAlignment="1">
      <alignment/>
    </xf>
    <xf numFmtId="41" fontId="2" fillId="0" borderId="10" xfId="15" applyNumberFormat="1" applyFont="1" applyFill="1" applyBorder="1" applyAlignment="1">
      <alignment/>
    </xf>
    <xf numFmtId="41" fontId="2" fillId="0" borderId="11" xfId="15" applyNumberFormat="1" applyFont="1" applyBorder="1" applyAlignment="1">
      <alignment/>
    </xf>
    <xf numFmtId="41" fontId="2" fillId="0" borderId="0" xfId="15" applyNumberFormat="1" applyFont="1" applyBorder="1" applyAlignment="1">
      <alignment/>
    </xf>
    <xf numFmtId="38" fontId="2" fillId="0" borderId="0" xfId="0" applyNumberFormat="1" applyFont="1" applyAlignment="1">
      <alignment/>
    </xf>
    <xf numFmtId="37" fontId="2" fillId="0" borderId="0" xfId="15" applyNumberFormat="1" applyFont="1" applyBorder="1" applyAlignment="1">
      <alignment/>
    </xf>
    <xf numFmtId="41" fontId="2" fillId="0" borderId="11" xfId="0" applyNumberFormat="1" applyFont="1" applyBorder="1" applyAlignment="1">
      <alignment/>
    </xf>
    <xf numFmtId="38" fontId="2" fillId="0" borderId="0" xfId="0" applyNumberFormat="1" applyFont="1" applyBorder="1" applyAlignment="1">
      <alignment/>
    </xf>
    <xf numFmtId="41" fontId="7" fillId="0" borderId="0" xfId="0" applyNumberFormat="1" applyFont="1" applyAlignment="1">
      <alignment/>
    </xf>
    <xf numFmtId="41" fontId="2" fillId="0" borderId="0" xfId="0" applyNumberFormat="1" applyFont="1" applyFill="1" applyAlignment="1">
      <alignment/>
    </xf>
    <xf numFmtId="41" fontId="5" fillId="0" borderId="0" xfId="0" applyNumberFormat="1" applyFont="1" applyFill="1" applyAlignment="1">
      <alignment horizontal="center"/>
    </xf>
    <xf numFmtId="15" fontId="5" fillId="0" borderId="0" xfId="0" applyNumberFormat="1" applyFont="1" applyFill="1" applyBorder="1" applyAlignment="1" quotePrefix="1">
      <alignment horizontal="center"/>
    </xf>
    <xf numFmtId="41" fontId="2" fillId="0" borderId="0" xfId="15" applyNumberFormat="1" applyFont="1" applyFill="1" applyBorder="1" applyAlignment="1">
      <alignment horizontal="right"/>
    </xf>
    <xf numFmtId="41" fontId="2" fillId="0" borderId="9" xfId="15" applyNumberFormat="1" applyFont="1" applyFill="1" applyBorder="1" applyAlignment="1">
      <alignment/>
    </xf>
    <xf numFmtId="41" fontId="2" fillId="0" borderId="0" xfId="15" applyNumberFormat="1" applyFont="1" applyFill="1" applyBorder="1" applyAlignment="1">
      <alignment/>
    </xf>
    <xf numFmtId="41" fontId="2" fillId="0" borderId="0" xfId="15" applyNumberFormat="1" applyFont="1" applyFill="1" applyAlignment="1">
      <alignment horizontal="right"/>
    </xf>
    <xf numFmtId="41" fontId="2" fillId="0" borderId="11" xfId="15" applyNumberFormat="1" applyFont="1" applyFill="1" applyBorder="1" applyAlignment="1">
      <alignment/>
    </xf>
    <xf numFmtId="41" fontId="2" fillId="0" borderId="11" xfId="0" applyNumberFormat="1" applyFont="1" applyFill="1" applyBorder="1" applyAlignment="1">
      <alignment/>
    </xf>
    <xf numFmtId="0" fontId="0" fillId="0" borderId="0" xfId="0" applyFill="1" applyAlignment="1">
      <alignment/>
    </xf>
    <xf numFmtId="164" fontId="5" fillId="0" borderId="1" xfId="15" applyNumberFormat="1" applyFont="1" applyFill="1" applyBorder="1" applyAlignment="1">
      <alignment horizontal="center"/>
    </xf>
    <xf numFmtId="164" fontId="5" fillId="0" borderId="2" xfId="15" applyNumberFormat="1" applyFont="1" applyFill="1" applyBorder="1" applyAlignment="1">
      <alignment horizontal="center"/>
    </xf>
    <xf numFmtId="165" fontId="5" fillId="0" borderId="2" xfId="0" applyNumberFormat="1" applyFont="1" applyFill="1" applyBorder="1" applyAlignment="1">
      <alignment horizontal="center"/>
    </xf>
    <xf numFmtId="164" fontId="5" fillId="0" borderId="5" xfId="15" applyNumberFormat="1" applyFont="1" applyFill="1" applyBorder="1" applyAlignment="1">
      <alignment/>
    </xf>
    <xf numFmtId="0" fontId="2" fillId="0" borderId="2" xfId="0" applyFont="1" applyFill="1" applyBorder="1" applyAlignment="1">
      <alignment/>
    </xf>
    <xf numFmtId="164" fontId="5" fillId="0" borderId="0" xfId="15" applyNumberFormat="1" applyFont="1" applyFill="1" applyBorder="1" applyAlignment="1">
      <alignment/>
    </xf>
    <xf numFmtId="43" fontId="2" fillId="0" borderId="4" xfId="15" applyNumberFormat="1" applyFont="1" applyFill="1" applyBorder="1" applyAlignment="1">
      <alignment/>
    </xf>
    <xf numFmtId="43" fontId="2" fillId="0" borderId="4" xfId="15" applyFont="1" applyFill="1" applyBorder="1" applyAlignment="1">
      <alignment horizontal="right"/>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3" xfId="0" applyFont="1" applyFill="1" applyBorder="1" applyAlignment="1">
      <alignment horizontal="center"/>
    </xf>
    <xf numFmtId="164" fontId="5" fillId="0" borderId="12" xfId="15" applyNumberFormat="1" applyFont="1" applyFill="1" applyBorder="1" applyAlignment="1">
      <alignment horizontal="center"/>
    </xf>
    <xf numFmtId="164" fontId="5" fillId="0" borderId="11" xfId="15" applyNumberFormat="1" applyFont="1" applyFill="1" applyBorder="1" applyAlignment="1">
      <alignment horizontal="center"/>
    </xf>
    <xf numFmtId="164" fontId="5" fillId="0" borderId="13" xfId="15" applyNumberFormat="1" applyFont="1" applyFill="1" applyBorder="1" applyAlignment="1">
      <alignment horizontal="center"/>
    </xf>
    <xf numFmtId="0" fontId="5"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5</xdr:col>
      <xdr:colOff>962025</xdr:colOff>
      <xdr:row>61</xdr:row>
      <xdr:rowOff>38100</xdr:rowOff>
    </xdr:to>
    <xdr:sp>
      <xdr:nvSpPr>
        <xdr:cNvPr id="1" name="TextBox 1"/>
        <xdr:cNvSpPr txBox="1">
          <a:spLocks noChangeArrowheads="1"/>
        </xdr:cNvSpPr>
      </xdr:nvSpPr>
      <xdr:spPr>
        <a:xfrm>
          <a:off x="0" y="9658350"/>
          <a:ext cx="65436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152400</xdr:rowOff>
    </xdr:from>
    <xdr:to>
      <xdr:col>8</xdr:col>
      <xdr:colOff>752475</xdr:colOff>
      <xdr:row>50</xdr:row>
      <xdr:rowOff>28575</xdr:rowOff>
    </xdr:to>
    <xdr:sp>
      <xdr:nvSpPr>
        <xdr:cNvPr id="1" name="TextBox 1"/>
        <xdr:cNvSpPr txBox="1">
          <a:spLocks noChangeArrowheads="1"/>
        </xdr:cNvSpPr>
      </xdr:nvSpPr>
      <xdr:spPr>
        <a:xfrm>
          <a:off x="66675" y="7848600"/>
          <a:ext cx="58388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xdr:rowOff>
    </xdr:from>
    <xdr:to>
      <xdr:col>4</xdr:col>
      <xdr:colOff>838200</xdr:colOff>
      <xdr:row>54</xdr:row>
      <xdr:rowOff>47625</xdr:rowOff>
    </xdr:to>
    <xdr:sp>
      <xdr:nvSpPr>
        <xdr:cNvPr id="1" name="TextBox 1"/>
        <xdr:cNvSpPr txBox="1">
          <a:spLocks noChangeArrowheads="1"/>
        </xdr:cNvSpPr>
      </xdr:nvSpPr>
      <xdr:spPr>
        <a:xfrm>
          <a:off x="28575" y="8572500"/>
          <a:ext cx="55816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xdr:row>
      <xdr:rowOff>76200</xdr:rowOff>
    </xdr:from>
    <xdr:to>
      <xdr:col>9</xdr:col>
      <xdr:colOff>0</xdr:colOff>
      <xdr:row>7</xdr:row>
      <xdr:rowOff>76200</xdr:rowOff>
    </xdr:to>
    <xdr:sp>
      <xdr:nvSpPr>
        <xdr:cNvPr id="1" name="Line 1"/>
        <xdr:cNvSpPr>
          <a:spLocks/>
        </xdr:cNvSpPr>
      </xdr:nvSpPr>
      <xdr:spPr>
        <a:xfrm>
          <a:off x="6276975" y="1438275"/>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4</xdr:col>
      <xdr:colOff>0</xdr:colOff>
      <xdr:row>7</xdr:row>
      <xdr:rowOff>85725</xdr:rowOff>
    </xdr:to>
    <xdr:sp>
      <xdr:nvSpPr>
        <xdr:cNvPr id="2" name="Line 2"/>
        <xdr:cNvSpPr>
          <a:spLocks/>
        </xdr:cNvSpPr>
      </xdr:nvSpPr>
      <xdr:spPr>
        <a:xfrm flipH="1">
          <a:off x="2400300" y="1447800"/>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85725</xdr:rowOff>
    </xdr:from>
    <xdr:to>
      <xdr:col>7</xdr:col>
      <xdr:colOff>0</xdr:colOff>
      <xdr:row>9</xdr:row>
      <xdr:rowOff>85725</xdr:rowOff>
    </xdr:to>
    <xdr:sp>
      <xdr:nvSpPr>
        <xdr:cNvPr id="3" name="Line 3"/>
        <xdr:cNvSpPr>
          <a:spLocks/>
        </xdr:cNvSpPr>
      </xdr:nvSpPr>
      <xdr:spPr>
        <a:xfrm>
          <a:off x="5267325" y="1771650"/>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4</xdr:col>
      <xdr:colOff>257175</xdr:colOff>
      <xdr:row>9</xdr:row>
      <xdr:rowOff>85725</xdr:rowOff>
    </xdr:to>
    <xdr:sp>
      <xdr:nvSpPr>
        <xdr:cNvPr id="4" name="Line 4"/>
        <xdr:cNvSpPr>
          <a:spLocks/>
        </xdr:cNvSpPr>
      </xdr:nvSpPr>
      <xdr:spPr>
        <a:xfrm flipH="1">
          <a:off x="3276600" y="177165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xdr:row>
      <xdr:rowOff>66675</xdr:rowOff>
    </xdr:from>
    <xdr:to>
      <xdr:col>10</xdr:col>
      <xdr:colOff>781050</xdr:colOff>
      <xdr:row>38</xdr:row>
      <xdr:rowOff>114300</xdr:rowOff>
    </xdr:to>
    <xdr:sp>
      <xdr:nvSpPr>
        <xdr:cNvPr id="5" name="TextBox 5"/>
        <xdr:cNvSpPr txBox="1">
          <a:spLocks noChangeArrowheads="1"/>
        </xdr:cNvSpPr>
      </xdr:nvSpPr>
      <xdr:spPr>
        <a:xfrm>
          <a:off x="123825" y="6324600"/>
          <a:ext cx="92868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Kconsol-%20working%20for%20Q1%2031.1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WL%20Chan\Consolidation\consolidation%20Q2%2031.07.07\JKM-list%20of%20properties%2030.04.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KM%20Consol%20Q3%20ended%2031%2010%2006%20(Amed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Gross Interest Income  Exp"/>
      <sheetName val="cf"/>
      <sheetName val="Cond PL"/>
      <sheetName val="Cond BS"/>
      <sheetName val="equity"/>
      <sheetName val="det equity"/>
      <sheetName val="cf work"/>
      <sheetName val="EPS"/>
      <sheetName val="Fully diluted"/>
      <sheetName val="adj"/>
      <sheetName val="Sheet1"/>
      <sheetName val="Source-FY07"/>
      <sheetName val="Source-FY06"/>
      <sheetName val="pl"/>
      <sheetName val="P&amp;L"/>
      <sheetName val="B. Sheet"/>
      <sheetName val="bs"/>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breakdown"/>
      <sheetName val="Cash flows working"/>
      <sheetName val="disposal"/>
      <sheetName val="FA"/>
      <sheetName val="summary"/>
      <sheetName val="Announcement note"/>
    </sheetNames>
    <sheetDataSet>
      <sheetData sheetId="7">
        <row r="16">
          <cell r="E16">
            <v>0</v>
          </cell>
        </row>
        <row r="28">
          <cell r="F28">
            <v>0</v>
          </cell>
        </row>
      </sheetData>
      <sheetData sheetId="8">
        <row r="18">
          <cell r="A18" t="str">
            <v>Currency translation differences</v>
          </cell>
        </row>
      </sheetData>
      <sheetData sheetId="10">
        <row r="24">
          <cell r="G24">
            <v>12.77</v>
          </cell>
        </row>
        <row r="26">
          <cell r="G26">
            <v>26.43</v>
          </cell>
        </row>
      </sheetData>
      <sheetData sheetId="11">
        <row r="28">
          <cell r="I28">
            <v>12.58342190986811</v>
          </cell>
          <cell r="K28">
            <v>26.047710740984563</v>
          </cell>
        </row>
      </sheetData>
      <sheetData sheetId="17">
        <row r="10">
          <cell r="Y10">
            <v>162193.599</v>
          </cell>
          <cell r="AA10">
            <v>54478.79799999998</v>
          </cell>
        </row>
        <row r="14">
          <cell r="Y14">
            <v>-112381.56499999999</v>
          </cell>
          <cell r="AA14">
            <v>-34184.23299999999</v>
          </cell>
        </row>
        <row r="15">
          <cell r="Y15">
            <v>-12332.472</v>
          </cell>
          <cell r="AA15">
            <v>-4823.38</v>
          </cell>
        </row>
        <row r="35">
          <cell r="Y35">
            <v>2015.1189999999992</v>
          </cell>
          <cell r="AA35">
            <v>622.0739999999998</v>
          </cell>
        </row>
        <row r="46">
          <cell r="Y46">
            <v>8639.723699999999</v>
          </cell>
          <cell r="AA46">
            <v>2780.822699999999</v>
          </cell>
        </row>
        <row r="50">
          <cell r="Y50">
            <v>110.19</v>
          </cell>
          <cell r="AA50">
            <v>37.489999999999995</v>
          </cell>
        </row>
        <row r="51">
          <cell r="Y51">
            <v>503.94500000000005</v>
          </cell>
          <cell r="AA51">
            <v>163.32800000000003</v>
          </cell>
        </row>
        <row r="52">
          <cell r="Y52">
            <v>105.03</v>
          </cell>
          <cell r="AA52">
            <v>33.907</v>
          </cell>
        </row>
        <row r="55">
          <cell r="Y55">
            <v>0</v>
          </cell>
          <cell r="AA55">
            <v>0</v>
          </cell>
        </row>
        <row r="56">
          <cell r="Y56">
            <v>0</v>
          </cell>
          <cell r="AA56">
            <v>0</v>
          </cell>
        </row>
        <row r="57">
          <cell r="AA57">
            <v>0</v>
          </cell>
        </row>
        <row r="60">
          <cell r="Y60">
            <v>1030.7473</v>
          </cell>
          <cell r="AA60">
            <v>339.01829999999995</v>
          </cell>
        </row>
        <row r="62">
          <cell r="Y62">
            <v>0</v>
          </cell>
          <cell r="AA62">
            <v>0</v>
          </cell>
        </row>
        <row r="63">
          <cell r="Y63">
            <v>1224.162</v>
          </cell>
          <cell r="AA63">
            <v>1136.304</v>
          </cell>
        </row>
        <row r="74">
          <cell r="Y74">
            <v>0</v>
          </cell>
          <cell r="AA74">
            <v>0</v>
          </cell>
        </row>
        <row r="79">
          <cell r="Y79">
            <v>-7673.067</v>
          </cell>
          <cell r="AA79">
            <v>-3106.224</v>
          </cell>
        </row>
        <row r="84">
          <cell r="Y84">
            <v>-8608.714</v>
          </cell>
          <cell r="AA84">
            <v>-3982.584</v>
          </cell>
        </row>
        <row r="86">
          <cell r="Y86">
            <v>14047.426000000003</v>
          </cell>
          <cell r="AA86">
            <v>6786.188999999987</v>
          </cell>
        </row>
        <row r="90">
          <cell r="Y90">
            <v>14047.426000000003</v>
          </cell>
        </row>
      </sheetData>
      <sheetData sheetId="18">
        <row r="10">
          <cell r="Z10">
            <v>48878.7789</v>
          </cell>
        </row>
        <row r="12">
          <cell r="Z12">
            <v>2665.3</v>
          </cell>
        </row>
        <row r="14">
          <cell r="Z14">
            <v>1877.179</v>
          </cell>
        </row>
        <row r="20">
          <cell r="Z20">
            <v>-9.094947017729282E-13</v>
          </cell>
        </row>
        <row r="21">
          <cell r="Z21">
            <v>9150.037</v>
          </cell>
        </row>
        <row r="30">
          <cell r="Z30">
            <v>33664.234</v>
          </cell>
        </row>
        <row r="31">
          <cell r="Z31">
            <v>40727.945</v>
          </cell>
        </row>
        <row r="32">
          <cell r="Z32">
            <v>0</v>
          </cell>
        </row>
        <row r="33">
          <cell r="Z33">
            <v>4548.156</v>
          </cell>
        </row>
        <row r="34">
          <cell r="Z34">
            <v>301.073</v>
          </cell>
        </row>
        <row r="37">
          <cell r="Z37">
            <v>0</v>
          </cell>
        </row>
        <row r="38">
          <cell r="Z38">
            <v>6.111</v>
          </cell>
        </row>
        <row r="41">
          <cell r="Z41">
            <v>38539.224</v>
          </cell>
        </row>
        <row r="42">
          <cell r="Z42">
            <v>26553.892000000003</v>
          </cell>
        </row>
        <row r="48">
          <cell r="Z48">
            <v>13218.711</v>
          </cell>
        </row>
        <row r="49">
          <cell r="Z49">
            <v>13364.867000000002</v>
          </cell>
        </row>
        <row r="51">
          <cell r="Z51">
            <v>26.6</v>
          </cell>
        </row>
        <row r="56">
          <cell r="Z56">
            <v>2000</v>
          </cell>
        </row>
        <row r="57">
          <cell r="Z57">
            <v>1140</v>
          </cell>
        </row>
        <row r="59">
          <cell r="Z59">
            <v>3729.093</v>
          </cell>
        </row>
        <row r="60">
          <cell r="Z60">
            <v>0</v>
          </cell>
        </row>
        <row r="71">
          <cell r="Z71">
            <v>53165.89999999997</v>
          </cell>
        </row>
        <row r="73">
          <cell r="Z73">
            <v>23835.296889899997</v>
          </cell>
        </row>
        <row r="74">
          <cell r="Z74">
            <v>14047.426000000021</v>
          </cell>
        </row>
        <row r="75">
          <cell r="Z75">
            <v>-350.34</v>
          </cell>
        </row>
        <row r="76">
          <cell r="Z76">
            <v>3715.075</v>
          </cell>
        </row>
        <row r="78">
          <cell r="Z78">
            <v>376.6869999999908</v>
          </cell>
        </row>
        <row r="79">
          <cell r="Z79">
            <v>1370.723</v>
          </cell>
        </row>
        <row r="80">
          <cell r="Z80">
            <v>-40.032</v>
          </cell>
        </row>
        <row r="82">
          <cell r="Z82">
            <v>0</v>
          </cell>
        </row>
        <row r="86">
          <cell r="Z86">
            <v>69442.3250101</v>
          </cell>
        </row>
        <row r="90">
          <cell r="Z90">
            <v>6486.598</v>
          </cell>
        </row>
        <row r="92">
          <cell r="Z92">
            <v>1383</v>
          </cell>
        </row>
      </sheetData>
      <sheetData sheetId="43">
        <row r="21">
          <cell r="P21">
            <v>10747.74</v>
          </cell>
          <cell r="W21">
            <v>-5967.657899999997</v>
          </cell>
        </row>
        <row r="29">
          <cell r="U29">
            <v>-6792.4130000000005</v>
          </cell>
        </row>
        <row r="30">
          <cell r="U30">
            <v>-9847.945</v>
          </cell>
        </row>
        <row r="31">
          <cell r="U31">
            <v>54.733000000000175</v>
          </cell>
        </row>
        <row r="34">
          <cell r="J34">
            <v>36516</v>
          </cell>
        </row>
        <row r="35">
          <cell r="J35">
            <v>9534</v>
          </cell>
        </row>
        <row r="40">
          <cell r="U40">
            <v>1608.7109999999993</v>
          </cell>
        </row>
        <row r="41">
          <cell r="U41">
            <v>2414.4670000000024</v>
          </cell>
        </row>
        <row r="47">
          <cell r="U47">
            <v>-1654.5179999999996</v>
          </cell>
        </row>
        <row r="56">
          <cell r="Y56">
            <v>59.89999999997235</v>
          </cell>
        </row>
        <row r="62">
          <cell r="U62">
            <v>30329.107900000017</v>
          </cell>
        </row>
        <row r="85">
          <cell r="Y85">
            <v>-855.402</v>
          </cell>
        </row>
        <row r="92">
          <cell r="U92">
            <v>-35</v>
          </cell>
        </row>
        <row r="93">
          <cell r="U93">
            <v>-76.25</v>
          </cell>
        </row>
        <row r="94">
          <cell r="W94">
            <v>26</v>
          </cell>
        </row>
        <row r="95">
          <cell r="W95">
            <v>255.75</v>
          </cell>
        </row>
        <row r="101">
          <cell r="U101">
            <v>719.165</v>
          </cell>
        </row>
        <row r="103">
          <cell r="U103">
            <v>-1124.3919999999998</v>
          </cell>
        </row>
        <row r="108">
          <cell r="U108">
            <v>-1224.162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Leasehold land"/>
      <sheetName val="Sheet3"/>
    </sheetNames>
    <sheetDataSet>
      <sheetData sheetId="1">
        <row r="34">
          <cell r="N34">
            <v>3099066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reserve"/>
      <sheetName val="cnx"/>
      <sheetName val="goodwill"/>
      <sheetName val="segOct"/>
      <sheetName val="inter Company trasaction"/>
      <sheetName val="seg Apr"/>
      <sheetName val="Announcement"/>
      <sheetName val="disposal"/>
      <sheetName val="FA"/>
      <sheetName val="summary"/>
      <sheetName val="Announcement note"/>
    </sheetNames>
    <sheetDataSet>
      <sheetData sheetId="1">
        <row r="13">
          <cell r="B13">
            <v>48483</v>
          </cell>
          <cell r="F13">
            <v>166782</v>
          </cell>
        </row>
        <row r="15">
          <cell r="B15">
            <v>-40096.62505000002</v>
          </cell>
          <cell r="F15">
            <v>-138499.04205000002</v>
          </cell>
        </row>
        <row r="19">
          <cell r="B19">
            <v>132</v>
          </cell>
          <cell r="F19">
            <v>2465</v>
          </cell>
        </row>
        <row r="21">
          <cell r="B21">
            <v>-5974</v>
          </cell>
          <cell r="F21">
            <v>-10597</v>
          </cell>
        </row>
        <row r="23">
          <cell r="B23">
            <v>-350</v>
          </cell>
          <cell r="F23">
            <v>-873</v>
          </cell>
        </row>
        <row r="25">
          <cell r="B25">
            <v>441</v>
          </cell>
          <cell r="F25">
            <v>829</v>
          </cell>
        </row>
        <row r="29">
          <cell r="B29">
            <v>359</v>
          </cell>
          <cell r="F29">
            <v>-2630</v>
          </cell>
        </row>
        <row r="34">
          <cell r="B34">
            <v>1757.2650000000176</v>
          </cell>
          <cell r="F34">
            <v>11237</v>
          </cell>
        </row>
        <row r="35">
          <cell r="B35">
            <v>1237</v>
          </cell>
          <cell r="F35">
            <v>6240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workbookViewId="0" topLeftCell="A43">
      <selection activeCell="B14" sqref="B14"/>
    </sheetView>
  </sheetViews>
  <sheetFormatPr defaultColWidth="9.140625" defaultRowHeight="12.75"/>
  <cols>
    <col min="1" max="1" width="23.7109375" style="0" customWidth="1"/>
    <col min="2" max="2" width="31.00390625" style="0" customWidth="1"/>
    <col min="4" max="4" width="16.8515625" style="0" customWidth="1"/>
    <col min="5" max="5" width="3.00390625" style="0" customWidth="1"/>
    <col min="6" max="6" width="15.8515625" style="110" customWidth="1"/>
  </cols>
  <sheetData>
    <row r="1" spans="1:7" ht="18.75">
      <c r="A1" s="1" t="s">
        <v>0</v>
      </c>
      <c r="B1" s="1"/>
      <c r="C1" s="1"/>
      <c r="D1" s="2"/>
      <c r="E1" s="2"/>
      <c r="F1" s="3"/>
      <c r="G1" s="2"/>
    </row>
    <row r="2" spans="1:7" ht="18.75">
      <c r="A2" s="4" t="s">
        <v>1</v>
      </c>
      <c r="B2" s="1"/>
      <c r="C2" s="1"/>
      <c r="D2" s="2"/>
      <c r="E2" s="2"/>
      <c r="F2" s="3"/>
      <c r="G2" s="2"/>
    </row>
    <row r="3" spans="1:7" ht="12.75">
      <c r="A3" s="2"/>
      <c r="B3" s="2"/>
      <c r="C3" s="2"/>
      <c r="D3" s="2"/>
      <c r="E3" s="2"/>
      <c r="F3" s="3"/>
      <c r="G3" s="2"/>
    </row>
    <row r="4" spans="1:7" ht="15.75">
      <c r="A4" s="5" t="s">
        <v>2</v>
      </c>
      <c r="B4" s="6"/>
      <c r="C4" s="6"/>
      <c r="D4" s="2"/>
      <c r="E4" s="2"/>
      <c r="F4" s="3"/>
      <c r="G4" s="2"/>
    </row>
    <row r="5" spans="1:7" ht="15.75">
      <c r="A5" s="5" t="s">
        <v>3</v>
      </c>
      <c r="B5" s="6"/>
      <c r="C5" s="6"/>
      <c r="D5" s="2"/>
      <c r="E5" s="2"/>
      <c r="F5" s="3"/>
      <c r="G5" s="2"/>
    </row>
    <row r="6" spans="1:7" ht="12.75">
      <c r="A6" s="2"/>
      <c r="B6" s="2"/>
      <c r="C6" s="2"/>
      <c r="D6" s="2"/>
      <c r="E6" s="2"/>
      <c r="F6" s="3"/>
      <c r="G6" s="2"/>
    </row>
    <row r="7" spans="1:7" ht="12.75">
      <c r="A7" s="2"/>
      <c r="B7" s="2"/>
      <c r="C7" s="2"/>
      <c r="D7" s="7" t="s">
        <v>4</v>
      </c>
      <c r="E7" s="8"/>
      <c r="F7" s="111" t="s">
        <v>5</v>
      </c>
      <c r="G7" s="2"/>
    </row>
    <row r="8" spans="1:7" ht="12.75">
      <c r="A8" s="2"/>
      <c r="B8" s="2"/>
      <c r="C8" s="2"/>
      <c r="D8" s="9" t="s">
        <v>6</v>
      </c>
      <c r="E8" s="8"/>
      <c r="F8" s="112" t="s">
        <v>7</v>
      </c>
      <c r="G8" s="2"/>
    </row>
    <row r="9" spans="1:7" ht="12.75">
      <c r="A9" s="2"/>
      <c r="B9" s="2"/>
      <c r="C9" s="2"/>
      <c r="D9" s="9" t="s">
        <v>8</v>
      </c>
      <c r="E9" s="8"/>
      <c r="F9" s="112" t="s">
        <v>9</v>
      </c>
      <c r="G9" s="2"/>
    </row>
    <row r="10" spans="1:7" ht="12.75">
      <c r="A10" s="2"/>
      <c r="B10" s="2"/>
      <c r="C10" s="2"/>
      <c r="D10" s="10" t="s">
        <v>10</v>
      </c>
      <c r="E10" s="11"/>
      <c r="F10" s="113">
        <v>39113</v>
      </c>
      <c r="G10" s="2"/>
    </row>
    <row r="11" spans="1:7" ht="12.75">
      <c r="A11" s="2"/>
      <c r="B11" s="12"/>
      <c r="C11" s="2"/>
      <c r="D11" s="13" t="s">
        <v>11</v>
      </c>
      <c r="E11" s="8"/>
      <c r="F11" s="40" t="s">
        <v>11</v>
      </c>
      <c r="G11" s="2"/>
    </row>
    <row r="12" spans="1:7" ht="12.75">
      <c r="A12" s="6" t="s">
        <v>12</v>
      </c>
      <c r="B12" s="2"/>
      <c r="C12" s="2"/>
      <c r="D12" s="2"/>
      <c r="E12" s="2"/>
      <c r="F12" s="3"/>
      <c r="G12" s="2"/>
    </row>
    <row r="13" spans="1:7" ht="12.75">
      <c r="A13" s="6" t="s">
        <v>13</v>
      </c>
      <c r="B13" s="2"/>
      <c r="C13" s="2"/>
      <c r="D13" s="2"/>
      <c r="E13" s="2"/>
      <c r="F13" s="3"/>
      <c r="G13" s="2"/>
    </row>
    <row r="14" spans="1:7" ht="12.75">
      <c r="A14" s="2" t="s">
        <v>14</v>
      </c>
      <c r="B14" s="15"/>
      <c r="C14" s="2"/>
      <c r="D14" s="16">
        <f>ROUND('[1]B. Sheet'!Z10,0)-D15</f>
        <v>45807</v>
      </c>
      <c r="E14" s="17"/>
      <c r="F14" s="23">
        <f>53760-F15</f>
        <v>50660.934</v>
      </c>
      <c r="G14" s="18"/>
    </row>
    <row r="15" spans="1:7" ht="12.75">
      <c r="A15" s="2" t="s">
        <v>15</v>
      </c>
      <c r="B15" s="2"/>
      <c r="C15" s="2"/>
      <c r="D15" s="19">
        <v>3072</v>
      </c>
      <c r="E15" s="17"/>
      <c r="F15" s="24">
        <f>+'[2]Leasehold land'!$N$34/1000</f>
        <v>3099.066</v>
      </c>
      <c r="G15" s="18"/>
    </row>
    <row r="16" spans="1:7" ht="12.75">
      <c r="A16" s="2" t="s">
        <v>16</v>
      </c>
      <c r="B16" s="2"/>
      <c r="C16" s="2"/>
      <c r="D16" s="19">
        <f>ROUND('[1]B. Sheet'!Z21,0)</f>
        <v>9150</v>
      </c>
      <c r="E16" s="17"/>
      <c r="F16" s="24">
        <v>8812</v>
      </c>
      <c r="G16" s="18"/>
    </row>
    <row r="17" spans="1:7" ht="12.75">
      <c r="A17" s="2" t="s">
        <v>17</v>
      </c>
      <c r="B17" s="2"/>
      <c r="C17" s="2"/>
      <c r="D17" s="19">
        <f>ROUND('[1]B. Sheet'!Z12,0)</f>
        <v>2665</v>
      </c>
      <c r="E17" s="17"/>
      <c r="F17" s="24">
        <v>2845</v>
      </c>
      <c r="G17" s="18"/>
    </row>
    <row r="18" spans="1:7" ht="12.75">
      <c r="A18" s="2"/>
      <c r="B18" s="2"/>
      <c r="C18" s="2"/>
      <c r="D18" s="20">
        <f>SUM(D14:D17)</f>
        <v>60694</v>
      </c>
      <c r="E18" s="17"/>
      <c r="F18" s="43">
        <f>SUM(F14:F17)</f>
        <v>65417</v>
      </c>
      <c r="G18" s="2"/>
    </row>
    <row r="19" spans="1:7" ht="12.75">
      <c r="A19" s="2"/>
      <c r="B19" s="2"/>
      <c r="C19" s="2"/>
      <c r="D19" s="17"/>
      <c r="E19" s="17"/>
      <c r="F19" s="37"/>
      <c r="G19" s="2"/>
    </row>
    <row r="20" spans="1:7" ht="12.75">
      <c r="A20" s="6" t="s">
        <v>18</v>
      </c>
      <c r="B20" s="2"/>
      <c r="C20" s="2"/>
      <c r="D20" s="17"/>
      <c r="E20" s="17"/>
      <c r="F20" s="37"/>
      <c r="G20" s="2"/>
    </row>
    <row r="21" spans="1:7" ht="12.75">
      <c r="A21" s="2" t="s">
        <v>19</v>
      </c>
      <c r="B21" s="22"/>
      <c r="C21" s="22"/>
      <c r="D21" s="23">
        <f>ROUND('[1]B. Sheet'!Z30+'[1]B. Sheet'!Z14,0)</f>
        <v>35541</v>
      </c>
      <c r="E21" s="17"/>
      <c r="F21" s="23">
        <v>28749</v>
      </c>
      <c r="G21" s="18"/>
    </row>
    <row r="22" spans="1:7" ht="12.75">
      <c r="A22" s="2" t="s">
        <v>20</v>
      </c>
      <c r="B22" s="22"/>
      <c r="C22" s="22"/>
      <c r="D22" s="24">
        <f>ROUND('[1]B. Sheet'!Z31+'[1]B. Sheet'!Z32+'[1]B. Sheet'!Z33+1+'[1]B. Sheet'!Z37+'[1]B. Sheet'!Z20+'[1]B. Sheet'!Z38,0)</f>
        <v>45283</v>
      </c>
      <c r="E22" s="17"/>
      <c r="F22" s="24">
        <v>35489</v>
      </c>
      <c r="G22" s="18"/>
    </row>
    <row r="23" spans="1:7" ht="12.75">
      <c r="A23" s="2" t="s">
        <v>21</v>
      </c>
      <c r="B23" s="22"/>
      <c r="C23" s="22"/>
      <c r="D23" s="19">
        <f>ROUND('[1]B. Sheet'!Z34,0)</f>
        <v>301</v>
      </c>
      <c r="E23" s="17"/>
      <c r="F23" s="24">
        <v>1426</v>
      </c>
      <c r="G23" s="18"/>
    </row>
    <row r="24" spans="1:7" ht="12.75">
      <c r="A24" s="2" t="s">
        <v>22</v>
      </c>
      <c r="B24" s="22"/>
      <c r="C24" s="22"/>
      <c r="D24" s="19">
        <f>ROUND('[1]B. Sheet'!Z41+'[1]B. Sheet'!Z42,0)</f>
        <v>65093</v>
      </c>
      <c r="E24" s="17"/>
      <c r="F24" s="24">
        <v>46050</v>
      </c>
      <c r="G24" s="18"/>
    </row>
    <row r="25" spans="1:7" ht="12.75">
      <c r="A25" s="22"/>
      <c r="B25" s="22"/>
      <c r="C25" s="22"/>
      <c r="D25" s="20">
        <f>SUM(D21:D24)</f>
        <v>146218</v>
      </c>
      <c r="E25" s="17"/>
      <c r="F25" s="43">
        <f>SUM(F21:F24)</f>
        <v>111714</v>
      </c>
      <c r="G25" s="2"/>
    </row>
    <row r="26" spans="1:7" ht="12.75">
      <c r="A26" s="2"/>
      <c r="B26" s="2"/>
      <c r="C26" s="2"/>
      <c r="D26" s="2"/>
      <c r="E26" s="2"/>
      <c r="F26" s="3"/>
      <c r="G26" s="2"/>
    </row>
    <row r="27" spans="1:7" ht="12.75">
      <c r="A27" s="6"/>
      <c r="B27" s="2"/>
      <c r="C27" s="2"/>
      <c r="D27" s="17"/>
      <c r="E27" s="17"/>
      <c r="F27" s="37"/>
      <c r="G27" s="2"/>
    </row>
    <row r="28" spans="1:7" ht="13.5" thickBot="1">
      <c r="A28" s="25" t="s">
        <v>23</v>
      </c>
      <c r="B28" s="18"/>
      <c r="C28" s="18"/>
      <c r="D28" s="26">
        <f>D18+D25</f>
        <v>206912</v>
      </c>
      <c r="E28" s="27"/>
      <c r="F28" s="114">
        <f>F18+F25</f>
        <v>177131</v>
      </c>
      <c r="G28" s="2"/>
    </row>
    <row r="29" spans="1:7" ht="13.5" thickTop="1">
      <c r="A29" s="2"/>
      <c r="B29" s="2"/>
      <c r="C29" s="2"/>
      <c r="D29" s="17"/>
      <c r="E29" s="17"/>
      <c r="F29" s="37"/>
      <c r="G29" s="2"/>
    </row>
    <row r="30" spans="1:7" ht="12.75">
      <c r="A30" s="2"/>
      <c r="B30" s="2"/>
      <c r="C30" s="2"/>
      <c r="D30" s="17"/>
      <c r="E30" s="17"/>
      <c r="F30" s="37"/>
      <c r="G30" s="2"/>
    </row>
    <row r="31" spans="1:7" ht="12.75">
      <c r="A31" s="6"/>
      <c r="B31" s="2"/>
      <c r="C31" s="2"/>
      <c r="D31" s="17"/>
      <c r="E31" s="17"/>
      <c r="F31" s="37"/>
      <c r="G31" s="2"/>
    </row>
    <row r="32" spans="1:7" ht="12.75">
      <c r="A32" s="6" t="s">
        <v>24</v>
      </c>
      <c r="B32" s="2"/>
      <c r="C32" s="2"/>
      <c r="D32" s="17"/>
      <c r="E32" s="17"/>
      <c r="F32" s="37"/>
      <c r="G32" s="18"/>
    </row>
    <row r="33" spans="1:7" ht="12.75">
      <c r="A33" s="2" t="s">
        <v>25</v>
      </c>
      <c r="B33" s="2"/>
      <c r="C33" s="2"/>
      <c r="D33" s="16">
        <f>ROUND('[1]B. Sheet'!Z71,0)</f>
        <v>53166</v>
      </c>
      <c r="E33" s="28"/>
      <c r="F33" s="23">
        <v>53106</v>
      </c>
      <c r="G33" s="18"/>
    </row>
    <row r="34" spans="1:7" ht="12.75">
      <c r="A34" s="2" t="s">
        <v>26</v>
      </c>
      <c r="B34" s="2"/>
      <c r="C34" s="2"/>
      <c r="D34" s="29">
        <f>ROUND('[1]B. Sheet'!Z73+'[1]B. Sheet'!Z74+'[1]B. Sheet'!Z75+'[1]B. Sheet'!Z76+'[1]B. Sheet'!Z78+'[1]B. Sheet'!Z79+'[1]B. Sheet'!Z80+'[1]B. Sheet'!Z82,0)</f>
        <v>42955</v>
      </c>
      <c r="E34" s="28"/>
      <c r="F34" s="32">
        <v>29367</v>
      </c>
      <c r="G34" s="18"/>
    </row>
    <row r="35" spans="1:7" ht="12.75">
      <c r="A35" s="2"/>
      <c r="B35" s="22"/>
      <c r="C35" s="22"/>
      <c r="D35" s="19">
        <f>SUM(D33:D34)</f>
        <v>96121</v>
      </c>
      <c r="E35" s="17"/>
      <c r="F35" s="24">
        <f>SUM(F33:F34)</f>
        <v>82473</v>
      </c>
      <c r="G35" s="18"/>
    </row>
    <row r="36" spans="1:7" ht="12.75">
      <c r="A36" s="2"/>
      <c r="B36" s="22"/>
      <c r="C36" s="22"/>
      <c r="D36" s="19"/>
      <c r="E36" s="17"/>
      <c r="F36" s="24"/>
      <c r="G36" s="18"/>
    </row>
    <row r="37" spans="1:7" ht="12.75">
      <c r="A37" s="6" t="s">
        <v>27</v>
      </c>
      <c r="B37" s="2"/>
      <c r="C37" s="2"/>
      <c r="D37" s="19">
        <f>ROUND('[1]B. Sheet'!Z86,0)</f>
        <v>69442</v>
      </c>
      <c r="E37" s="17"/>
      <c r="F37" s="24">
        <v>61553</v>
      </c>
      <c r="G37" s="18"/>
    </row>
    <row r="38" spans="1:7" ht="12.75">
      <c r="A38" s="2"/>
      <c r="B38" s="2"/>
      <c r="C38" s="2"/>
      <c r="D38" s="30"/>
      <c r="E38" s="2"/>
      <c r="F38" s="115"/>
      <c r="G38" s="18"/>
    </row>
    <row r="39" spans="1:7" ht="12.75">
      <c r="A39" s="6" t="s">
        <v>28</v>
      </c>
      <c r="B39" s="2"/>
      <c r="C39" s="2"/>
      <c r="D39" s="20">
        <f>SUM(D35:D38)</f>
        <v>165563</v>
      </c>
      <c r="E39" s="27"/>
      <c r="F39" s="43">
        <f>SUM(F35:F38)</f>
        <v>144026</v>
      </c>
      <c r="G39" s="18"/>
    </row>
    <row r="40" spans="1:7" ht="12.75">
      <c r="A40" s="2"/>
      <c r="B40" s="2"/>
      <c r="C40" s="2"/>
      <c r="D40" s="31"/>
      <c r="E40" s="31"/>
      <c r="F40" s="37"/>
      <c r="G40" s="2"/>
    </row>
    <row r="41" spans="1:7" ht="12.75">
      <c r="A41" s="6" t="s">
        <v>29</v>
      </c>
      <c r="B41" s="2"/>
      <c r="C41" s="2"/>
      <c r="D41" s="17"/>
      <c r="E41" s="17"/>
      <c r="F41" s="37"/>
      <c r="G41" s="2"/>
    </row>
    <row r="42" spans="1:7" ht="12.75">
      <c r="A42" s="2" t="s">
        <v>30</v>
      </c>
      <c r="B42" s="15"/>
      <c r="C42" s="2"/>
      <c r="D42" s="16">
        <f>ROUND('[1]B. Sheet'!Z90,0)</f>
        <v>6487</v>
      </c>
      <c r="E42" s="17"/>
      <c r="F42" s="23">
        <v>7342</v>
      </c>
      <c r="G42" s="18"/>
    </row>
    <row r="43" spans="1:7" ht="12.75">
      <c r="A43" s="2" t="s">
        <v>31</v>
      </c>
      <c r="B43" s="2"/>
      <c r="C43" s="2"/>
      <c r="D43" s="29">
        <f>ROUND('[1]B. Sheet'!Z92,0)</f>
        <v>1383</v>
      </c>
      <c r="E43" s="17"/>
      <c r="F43" s="32">
        <v>1383</v>
      </c>
      <c r="G43" s="18"/>
    </row>
    <row r="44" spans="1:7" ht="12.75">
      <c r="A44" s="22"/>
      <c r="B44" s="2"/>
      <c r="C44" s="2"/>
      <c r="D44" s="29">
        <f>SUM(D42:D43)</f>
        <v>7870</v>
      </c>
      <c r="E44" s="17"/>
      <c r="F44" s="32">
        <f>SUM(F42:F43)</f>
        <v>8725</v>
      </c>
      <c r="G44" s="18"/>
    </row>
    <row r="45" spans="1:7" ht="12.75">
      <c r="A45" s="2"/>
      <c r="B45" s="2"/>
      <c r="C45" s="2"/>
      <c r="D45" s="31"/>
      <c r="E45" s="31"/>
      <c r="F45" s="37"/>
      <c r="G45" s="2"/>
    </row>
    <row r="46" spans="1:7" ht="12.75">
      <c r="A46" s="6" t="s">
        <v>32</v>
      </c>
      <c r="B46" s="2"/>
      <c r="C46" s="2"/>
      <c r="D46" s="17"/>
      <c r="E46" s="17"/>
      <c r="F46" s="37"/>
      <c r="G46" s="2"/>
    </row>
    <row r="47" spans="1:7" ht="12.75">
      <c r="A47" s="2" t="s">
        <v>33</v>
      </c>
      <c r="B47" s="2"/>
      <c r="C47" s="2"/>
      <c r="D47" s="23">
        <f>ROUND('[1]B. Sheet'!Z48+'[1]B. Sheet'!Z49+'[1]B. Sheet'!Z51+'[1]B. Sheet'!Z60,0)</f>
        <v>26610</v>
      </c>
      <c r="E47" s="17"/>
      <c r="F47" s="23">
        <v>21183</v>
      </c>
      <c r="G47" s="18"/>
    </row>
    <row r="48" spans="1:7" ht="12.75">
      <c r="A48" s="2" t="s">
        <v>30</v>
      </c>
      <c r="B48" s="15"/>
      <c r="C48" s="22"/>
      <c r="D48" s="24">
        <f>ROUND('[1]B. Sheet'!Z56+'[1]B. Sheet'!Z57,0)</f>
        <v>3140</v>
      </c>
      <c r="E48" s="17"/>
      <c r="F48" s="24">
        <v>3140</v>
      </c>
      <c r="G48" s="18"/>
    </row>
    <row r="49" spans="1:7" ht="12.75">
      <c r="A49" s="2" t="s">
        <v>34</v>
      </c>
      <c r="B49" s="22"/>
      <c r="C49" s="22"/>
      <c r="D49" s="32">
        <f>ROUND('[1]B. Sheet'!Z59,0)</f>
        <v>3729</v>
      </c>
      <c r="E49" s="17"/>
      <c r="F49" s="32">
        <v>57</v>
      </c>
      <c r="G49" s="18"/>
    </row>
    <row r="50" spans="1:7" ht="12.75">
      <c r="A50" s="22"/>
      <c r="B50" s="22"/>
      <c r="C50" s="22"/>
      <c r="D50" s="20">
        <f>SUM(D47:D49)</f>
        <v>33479</v>
      </c>
      <c r="E50" s="17"/>
      <c r="F50" s="43">
        <f>SUM(F47:F49)</f>
        <v>24380</v>
      </c>
      <c r="G50" s="18"/>
    </row>
    <row r="51" spans="1:7" ht="12.75">
      <c r="A51" s="22"/>
      <c r="B51" s="22"/>
      <c r="C51" s="22"/>
      <c r="D51" s="28"/>
      <c r="E51" s="17"/>
      <c r="F51" s="36"/>
      <c r="G51" s="18"/>
    </row>
    <row r="52" spans="1:7" ht="12.75">
      <c r="A52" s="6" t="s">
        <v>35</v>
      </c>
      <c r="B52" s="22"/>
      <c r="C52" s="22"/>
      <c r="D52" s="28">
        <f>D44+D50</f>
        <v>41349</v>
      </c>
      <c r="E52" s="17"/>
      <c r="F52" s="36">
        <f>F44+F50</f>
        <v>33105</v>
      </c>
      <c r="G52" s="18"/>
    </row>
    <row r="53" spans="1:7" ht="12.75">
      <c r="A53" s="22"/>
      <c r="B53" s="22"/>
      <c r="C53" s="22"/>
      <c r="D53" s="28"/>
      <c r="E53" s="17"/>
      <c r="F53" s="36"/>
      <c r="G53" s="18"/>
    </row>
    <row r="54" spans="1:7" ht="13.5" thickBot="1">
      <c r="A54" s="6" t="s">
        <v>36</v>
      </c>
      <c r="B54" s="22"/>
      <c r="C54" s="22"/>
      <c r="D54" s="26">
        <f>D39+D44+D50</f>
        <v>206912</v>
      </c>
      <c r="E54" s="17"/>
      <c r="F54" s="114">
        <f>F39+F44+F50</f>
        <v>177131</v>
      </c>
      <c r="G54" s="18"/>
    </row>
    <row r="55" spans="1:7" ht="13.5" thickTop="1">
      <c r="A55" s="6"/>
      <c r="B55" s="22"/>
      <c r="C55" s="22"/>
      <c r="D55" s="34"/>
      <c r="E55" s="17"/>
      <c r="F55" s="116"/>
      <c r="G55" s="18"/>
    </row>
    <row r="56" spans="1:7" ht="12.75">
      <c r="A56" s="6"/>
      <c r="B56" s="22"/>
      <c r="C56" s="22"/>
      <c r="D56" s="34"/>
      <c r="E56" s="17"/>
      <c r="F56" s="116"/>
      <c r="G56" s="18"/>
    </row>
    <row r="57" spans="1:7" ht="12.75">
      <c r="A57" s="2" t="s">
        <v>37</v>
      </c>
      <c r="B57" s="22"/>
      <c r="C57" s="22"/>
      <c r="D57" s="35">
        <f>D35/D33</f>
        <v>1.8079411654064628</v>
      </c>
      <c r="E57" s="17"/>
      <c r="F57" s="117">
        <f>F35/F33</f>
        <v>1.5529883628968477</v>
      </c>
      <c r="G57" s="18"/>
    </row>
    <row r="58" spans="1:7" ht="12.75">
      <c r="A58" s="22"/>
      <c r="B58" s="22"/>
      <c r="C58" s="22"/>
      <c r="D58" s="28"/>
      <c r="E58" s="17"/>
      <c r="F58" s="36"/>
      <c r="G58" s="18"/>
    </row>
    <row r="59" spans="1:7" ht="12.75">
      <c r="A59" s="22"/>
      <c r="B59" s="22"/>
      <c r="C59" s="22"/>
      <c r="D59" s="28"/>
      <c r="E59" s="17"/>
      <c r="F59" s="36"/>
      <c r="G59" s="2"/>
    </row>
    <row r="60" spans="1:7" ht="12.75">
      <c r="A60" s="2"/>
      <c r="B60" s="2"/>
      <c r="C60" s="2"/>
      <c r="D60" s="31"/>
      <c r="E60" s="31"/>
      <c r="F60" s="37"/>
      <c r="G60" s="2"/>
    </row>
    <row r="61" spans="1:7" ht="12.75">
      <c r="A61" s="2"/>
      <c r="B61" s="2"/>
      <c r="C61" s="2"/>
      <c r="D61" s="31"/>
      <c r="E61" s="31"/>
      <c r="F61" s="37"/>
      <c r="G61" s="2"/>
    </row>
  </sheetData>
  <printOptions/>
  <pageMargins left="0.75" right="0.75" top="1"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14"/>
  <sheetViews>
    <sheetView view="pageBreakPreview" zoomScaleSheetLayoutView="100" workbookViewId="0" topLeftCell="A15">
      <selection activeCell="E31" sqref="E31"/>
    </sheetView>
  </sheetViews>
  <sheetFormatPr defaultColWidth="9.140625" defaultRowHeight="12.75"/>
  <cols>
    <col min="1" max="1" width="0.9921875" style="0" customWidth="1"/>
    <col min="2" max="2" width="34.8515625" style="0" customWidth="1"/>
    <col min="3" max="3" width="13.28125" style="0" customWidth="1"/>
    <col min="4" max="4" width="1.28515625" style="0" customWidth="1"/>
    <col min="5" max="5" width="11.28125" style="110" customWidth="1"/>
    <col min="6" max="6" width="1.28515625" style="0" customWidth="1"/>
    <col min="7" max="7" width="12.7109375" style="0" customWidth="1"/>
    <col min="8" max="8" width="1.57421875" style="0" customWidth="1"/>
    <col min="9" max="9" width="13.00390625" style="110" customWidth="1"/>
  </cols>
  <sheetData>
    <row r="1" spans="1:12" ht="18.75">
      <c r="A1" s="2"/>
      <c r="B1" s="1" t="s">
        <v>0</v>
      </c>
      <c r="C1" s="1"/>
      <c r="D1" s="1"/>
      <c r="E1" s="3"/>
      <c r="F1" s="3"/>
      <c r="G1" s="3"/>
      <c r="H1" s="3"/>
      <c r="I1" s="3"/>
      <c r="J1" s="2"/>
      <c r="K1" s="2"/>
      <c r="L1" s="2"/>
    </row>
    <row r="2" spans="1:12" ht="18.75">
      <c r="A2" s="2"/>
      <c r="B2" s="4" t="s">
        <v>1</v>
      </c>
      <c r="C2" s="1"/>
      <c r="D2" s="1"/>
      <c r="E2" s="3"/>
      <c r="F2" s="3"/>
      <c r="G2" s="3"/>
      <c r="H2" s="3"/>
      <c r="I2" s="3"/>
      <c r="J2" s="2"/>
      <c r="K2" s="2"/>
      <c r="L2" s="2"/>
    </row>
    <row r="3" spans="1:12" ht="12.75">
      <c r="A3" s="2"/>
      <c r="B3" s="2"/>
      <c r="C3" s="3"/>
      <c r="D3" s="3"/>
      <c r="E3" s="3"/>
      <c r="F3" s="3"/>
      <c r="G3" s="3"/>
      <c r="H3" s="3"/>
      <c r="I3" s="3"/>
      <c r="J3" s="2"/>
      <c r="K3" s="2"/>
      <c r="L3" s="2"/>
    </row>
    <row r="4" spans="1:12" ht="15.75">
      <c r="A4" s="2"/>
      <c r="B4" s="5" t="s">
        <v>38</v>
      </c>
      <c r="C4" s="3"/>
      <c r="D4" s="3"/>
      <c r="E4" s="3"/>
      <c r="F4" s="3"/>
      <c r="G4" s="3"/>
      <c r="H4" s="3"/>
      <c r="I4" s="3"/>
      <c r="J4" s="2"/>
      <c r="K4" s="2"/>
      <c r="L4" s="2"/>
    </row>
    <row r="5" spans="1:12" ht="15.75">
      <c r="A5" s="2"/>
      <c r="B5" s="5" t="s">
        <v>39</v>
      </c>
      <c r="C5" s="3"/>
      <c r="D5" s="3"/>
      <c r="E5" s="3"/>
      <c r="F5" s="3"/>
      <c r="G5" s="3"/>
      <c r="H5" s="3"/>
      <c r="I5" s="3"/>
      <c r="J5" s="2"/>
      <c r="K5" s="2"/>
      <c r="L5" s="2"/>
    </row>
    <row r="6" spans="1:12" ht="12.75">
      <c r="A6" s="2"/>
      <c r="B6" s="2"/>
      <c r="C6" s="3"/>
      <c r="D6" s="3"/>
      <c r="E6" s="3"/>
      <c r="F6" s="3"/>
      <c r="G6" s="3"/>
      <c r="H6" s="3"/>
      <c r="I6" s="3"/>
      <c r="J6" s="2"/>
      <c r="K6" s="2"/>
      <c r="L6" s="2"/>
    </row>
    <row r="7" spans="1:12" ht="12.75">
      <c r="A7" s="2"/>
      <c r="B7" s="2"/>
      <c r="C7" s="3"/>
      <c r="D7" s="3"/>
      <c r="E7" s="3"/>
      <c r="F7" s="3"/>
      <c r="G7" s="3"/>
      <c r="H7" s="3"/>
      <c r="I7" s="3"/>
      <c r="J7" s="2"/>
      <c r="K7" s="2"/>
      <c r="L7" s="2"/>
    </row>
    <row r="8" spans="1:12" ht="12.75">
      <c r="A8" s="2"/>
      <c r="B8" s="2"/>
      <c r="C8" s="119" t="s">
        <v>40</v>
      </c>
      <c r="D8" s="120"/>
      <c r="E8" s="121"/>
      <c r="F8" s="3"/>
      <c r="G8" s="119" t="s">
        <v>41</v>
      </c>
      <c r="H8" s="120"/>
      <c r="I8" s="121"/>
      <c r="J8" s="2"/>
      <c r="K8" s="2"/>
      <c r="L8" s="2"/>
    </row>
    <row r="9" spans="1:12" ht="12.75">
      <c r="A9" s="2"/>
      <c r="B9" s="2"/>
      <c r="C9" s="122" t="s">
        <v>42</v>
      </c>
      <c r="D9" s="123"/>
      <c r="E9" s="124"/>
      <c r="F9" s="3"/>
      <c r="G9" s="122" t="s">
        <v>43</v>
      </c>
      <c r="H9" s="123"/>
      <c r="I9" s="124"/>
      <c r="J9" s="2"/>
      <c r="K9" s="2"/>
      <c r="L9" s="2"/>
    </row>
    <row r="10" spans="1:12" ht="12.75">
      <c r="A10" s="2"/>
      <c r="B10" s="2"/>
      <c r="C10" s="38">
        <v>2007</v>
      </c>
      <c r="D10" s="39"/>
      <c r="E10" s="38">
        <v>2006</v>
      </c>
      <c r="F10" s="3"/>
      <c r="G10" s="38">
        <v>2007</v>
      </c>
      <c r="H10" s="39"/>
      <c r="I10" s="38">
        <v>2006</v>
      </c>
      <c r="J10" s="2"/>
      <c r="K10" s="2"/>
      <c r="L10" s="2"/>
    </row>
    <row r="11" spans="1:12" ht="12.75">
      <c r="A11" s="2"/>
      <c r="B11" s="2"/>
      <c r="C11" s="40" t="s">
        <v>11</v>
      </c>
      <c r="D11" s="3"/>
      <c r="E11" s="40" t="s">
        <v>11</v>
      </c>
      <c r="F11" s="3"/>
      <c r="G11" s="41" t="s">
        <v>11</v>
      </c>
      <c r="H11" s="3"/>
      <c r="I11" s="41" t="s">
        <v>11</v>
      </c>
      <c r="J11" s="2"/>
      <c r="K11" s="2"/>
      <c r="L11" s="2"/>
    </row>
    <row r="12" spans="1:12" ht="12.75">
      <c r="A12" s="2"/>
      <c r="B12" s="2"/>
      <c r="C12" s="3"/>
      <c r="D12" s="3"/>
      <c r="E12" s="3"/>
      <c r="F12" s="3"/>
      <c r="G12" s="3"/>
      <c r="H12" s="3"/>
      <c r="I12" s="3"/>
      <c r="J12" s="2"/>
      <c r="K12" s="2"/>
      <c r="L12" s="2"/>
    </row>
    <row r="13" spans="1:12" ht="12.75">
      <c r="A13" s="2"/>
      <c r="B13" s="6"/>
      <c r="C13" s="3"/>
      <c r="D13" s="3"/>
      <c r="E13" s="3"/>
      <c r="F13" s="3"/>
      <c r="G13" s="3"/>
      <c r="H13" s="3"/>
      <c r="I13" s="3"/>
      <c r="J13" s="2"/>
      <c r="K13" s="2"/>
      <c r="L13" s="2"/>
    </row>
    <row r="14" spans="1:12" ht="12.75">
      <c r="A14" s="2"/>
      <c r="B14" s="2" t="s">
        <v>44</v>
      </c>
      <c r="C14" s="23">
        <f>ROUND('[1]P&amp;L'!AA10,0)</f>
        <v>54479</v>
      </c>
      <c r="D14" s="37"/>
      <c r="E14" s="23">
        <f>+'[3]FRS PL'!$B$13</f>
        <v>48483</v>
      </c>
      <c r="F14" s="37"/>
      <c r="G14" s="23">
        <f>ROUND('[1]P&amp;L'!Y10,0)</f>
        <v>162194</v>
      </c>
      <c r="H14" s="37"/>
      <c r="I14" s="23">
        <f>+'[3]FRS PL'!$F$13</f>
        <v>166782</v>
      </c>
      <c r="J14" s="2"/>
      <c r="K14" s="2"/>
      <c r="L14" s="2"/>
    </row>
    <row r="15" spans="1:12" ht="12.75">
      <c r="A15" s="2"/>
      <c r="B15" s="2"/>
      <c r="C15" s="24"/>
      <c r="D15" s="37"/>
      <c r="E15" s="24"/>
      <c r="F15" s="37"/>
      <c r="G15" s="24"/>
      <c r="H15" s="37"/>
      <c r="I15" s="24"/>
      <c r="J15" s="2"/>
      <c r="K15" s="2"/>
      <c r="L15" s="2"/>
    </row>
    <row r="16" spans="1:12" ht="12.75">
      <c r="A16" s="2"/>
      <c r="B16" s="2" t="s">
        <v>45</v>
      </c>
      <c r="C16" s="24">
        <f>+'[1]P&amp;L'!AA14+'[1]P&amp;L'!AA15</f>
        <v>-39007.61299999999</v>
      </c>
      <c r="D16" s="37"/>
      <c r="E16" s="24">
        <f>+'[3]FRS PL'!$B$15</f>
        <v>-40096.62505000002</v>
      </c>
      <c r="F16" s="37"/>
      <c r="G16" s="24">
        <f>+'[1]P&amp;L'!Y14+'[1]P&amp;L'!Y15</f>
        <v>-124714.03699999998</v>
      </c>
      <c r="H16" s="37"/>
      <c r="I16" s="24">
        <f>+'[3]FRS PL'!$F$15</f>
        <v>-138499.04205000002</v>
      </c>
      <c r="J16" s="2"/>
      <c r="K16" s="2"/>
      <c r="L16" s="2"/>
    </row>
    <row r="17" spans="1:12" ht="12.75">
      <c r="A17" s="2"/>
      <c r="B17" s="2"/>
      <c r="C17" s="24"/>
      <c r="D17" s="37"/>
      <c r="E17" s="24"/>
      <c r="F17" s="37"/>
      <c r="G17" s="24"/>
      <c r="H17" s="37"/>
      <c r="I17" s="24"/>
      <c r="J17" s="2"/>
      <c r="K17" s="2"/>
      <c r="L17" s="2"/>
    </row>
    <row r="18" spans="1:12" ht="12.75">
      <c r="A18" s="2"/>
      <c r="B18" s="6" t="s">
        <v>46</v>
      </c>
      <c r="C18" s="23">
        <f>SUM(C14:C16)</f>
        <v>15471.38700000001</v>
      </c>
      <c r="D18" s="37"/>
      <c r="E18" s="23">
        <f>SUM(E14:E16)</f>
        <v>8386.374949999983</v>
      </c>
      <c r="F18" s="37"/>
      <c r="G18" s="23">
        <f>SUM(G14:G16)</f>
        <v>37479.96300000002</v>
      </c>
      <c r="H18" s="37"/>
      <c r="I18" s="23">
        <f>SUM(I14:I16)</f>
        <v>28282.95794999998</v>
      </c>
      <c r="J18" s="2"/>
      <c r="K18" s="2"/>
      <c r="L18" s="2"/>
    </row>
    <row r="19" spans="1:12" ht="12.75">
      <c r="A19" s="2"/>
      <c r="B19" s="2"/>
      <c r="C19" s="42"/>
      <c r="D19" s="37"/>
      <c r="E19" s="42"/>
      <c r="F19" s="37"/>
      <c r="G19" s="42"/>
      <c r="H19" s="37"/>
      <c r="I19" s="42"/>
      <c r="J19" s="2"/>
      <c r="K19" s="2"/>
      <c r="L19" s="2"/>
    </row>
    <row r="20" spans="1:12" ht="12.75">
      <c r="A20" s="2"/>
      <c r="B20" s="2" t="s">
        <v>47</v>
      </c>
      <c r="C20" s="24">
        <f>ROUND('[1]P&amp;L'!AA35,0)</f>
        <v>622</v>
      </c>
      <c r="D20" s="37"/>
      <c r="E20" s="24">
        <f>+'[3]FRS PL'!$B$19</f>
        <v>132</v>
      </c>
      <c r="F20" s="37"/>
      <c r="G20" s="24">
        <f>ROUND('[1]P&amp;L'!Y35,0)</f>
        <v>2015</v>
      </c>
      <c r="H20" s="37"/>
      <c r="I20" s="24">
        <f>+'[3]FRS PL'!$F$19</f>
        <v>2465</v>
      </c>
      <c r="J20" s="2"/>
      <c r="K20" s="2"/>
      <c r="L20" s="2"/>
    </row>
    <row r="21" spans="1:12" ht="12.75">
      <c r="A21" s="2"/>
      <c r="B21" s="2"/>
      <c r="C21" s="24"/>
      <c r="D21" s="37"/>
      <c r="E21" s="24"/>
      <c r="F21" s="37"/>
      <c r="G21" s="24"/>
      <c r="H21" s="37"/>
      <c r="I21" s="24"/>
      <c r="J21" s="2"/>
      <c r="K21" s="2"/>
      <c r="L21" s="2"/>
    </row>
    <row r="22" spans="1:12" ht="12.75">
      <c r="A22" s="2"/>
      <c r="B22" s="3" t="s">
        <v>48</v>
      </c>
      <c r="C22" s="24">
        <f>ROUND(-'[1]P&amp;L'!AA46-'[1]P&amp;L'!AA55-'[1]P&amp;L'!AA56-'[1]P&amp;L'!AA57-'[1]P&amp;L'!AA62+'[1]P&amp;L'!AA74-'[1]P&amp;L'!AA60,0)</f>
        <v>-3120</v>
      </c>
      <c r="D22" s="37"/>
      <c r="E22" s="24">
        <f>+'[3]FRS PL'!$B$21</f>
        <v>-5974</v>
      </c>
      <c r="F22" s="37"/>
      <c r="G22" s="24">
        <f>ROUND(-'[1]P&amp;L'!Y46-'[1]P&amp;L'!Y55-'[1]P&amp;L'!Y56-+'[1]P&amp;L'!Y60+'[1]P&amp;L'!Y62+'[1]P&amp;L'!Y74,0)-1</f>
        <v>-9671</v>
      </c>
      <c r="H22" s="37"/>
      <c r="I22" s="24">
        <f>+'[3]FRS PL'!$F$21</f>
        <v>-10597</v>
      </c>
      <c r="J22" s="14"/>
      <c r="K22" s="2"/>
      <c r="L22" s="2"/>
    </row>
    <row r="23" spans="1:12" ht="12.75">
      <c r="A23" s="2"/>
      <c r="B23" s="2"/>
      <c r="C23" s="24"/>
      <c r="D23" s="37"/>
      <c r="E23" s="24"/>
      <c r="F23" s="37"/>
      <c r="G23" s="24"/>
      <c r="H23" s="37"/>
      <c r="I23" s="24"/>
      <c r="J23" s="2"/>
      <c r="K23" s="2"/>
      <c r="L23" s="2"/>
    </row>
    <row r="24" spans="1:12" ht="12.75">
      <c r="A24" s="2"/>
      <c r="B24" s="2" t="s">
        <v>49</v>
      </c>
      <c r="C24" s="24">
        <f>ROUND(-'[1]P&amp;L'!AA50-'[1]P&amp;L'!AA51-'[1]P&amp;L'!AA52,0)</f>
        <v>-235</v>
      </c>
      <c r="D24" s="37"/>
      <c r="E24" s="24">
        <f>+'[3]FRS PL'!$B$23</f>
        <v>-350</v>
      </c>
      <c r="F24" s="37"/>
      <c r="G24" s="24">
        <f>ROUND(-'[1]P&amp;L'!Y50-'[1]P&amp;L'!Y51-'[1]P&amp;L'!Y52,0)</f>
        <v>-719</v>
      </c>
      <c r="H24" s="37"/>
      <c r="I24" s="24">
        <f>+'[3]FRS PL'!$F$23</f>
        <v>-873</v>
      </c>
      <c r="J24" s="2"/>
      <c r="K24" s="2"/>
      <c r="L24" s="2"/>
    </row>
    <row r="25" spans="1:12" ht="12.75">
      <c r="A25" s="2"/>
      <c r="B25" s="2"/>
      <c r="C25" s="24"/>
      <c r="D25" s="37"/>
      <c r="E25" s="24"/>
      <c r="F25" s="37"/>
      <c r="G25" s="24"/>
      <c r="H25" s="37"/>
      <c r="I25" s="24"/>
      <c r="J25" s="2"/>
      <c r="K25" s="2"/>
      <c r="L25" s="2"/>
    </row>
    <row r="26" spans="1:12" ht="12.75">
      <c r="A26" s="2"/>
      <c r="B26" s="2" t="s">
        <v>50</v>
      </c>
      <c r="C26" s="24">
        <f>ROUND('[1]P&amp;L'!AA63,0)</f>
        <v>1136</v>
      </c>
      <c r="D26" s="37"/>
      <c r="E26" s="24">
        <f>+'[3]FRS PL'!$B$25</f>
        <v>441</v>
      </c>
      <c r="F26" s="37"/>
      <c r="G26" s="24">
        <f>ROUND('[1]P&amp;L'!Y63,0)</f>
        <v>1224</v>
      </c>
      <c r="H26" s="37"/>
      <c r="I26" s="24">
        <f>+'[3]FRS PL'!$F$25</f>
        <v>829</v>
      </c>
      <c r="J26" s="2"/>
      <c r="K26" s="2"/>
      <c r="L26" s="2"/>
    </row>
    <row r="27" spans="1:12" ht="12.75">
      <c r="A27" s="2"/>
      <c r="B27" s="2"/>
      <c r="C27" s="32"/>
      <c r="D27" s="37"/>
      <c r="E27" s="32"/>
      <c r="F27" s="37"/>
      <c r="G27" s="32"/>
      <c r="H27" s="37"/>
      <c r="I27" s="32"/>
      <c r="J27" s="2"/>
      <c r="K27" s="2"/>
      <c r="L27" s="2"/>
    </row>
    <row r="28" spans="1:12" ht="12.75">
      <c r="A28" s="2"/>
      <c r="B28" s="6" t="s">
        <v>51</v>
      </c>
      <c r="C28" s="43">
        <f>SUM(C18:C27)</f>
        <v>13874.38700000001</v>
      </c>
      <c r="D28" s="37"/>
      <c r="E28" s="43">
        <f>SUM(E18:E26)</f>
        <v>2635.374949999983</v>
      </c>
      <c r="F28" s="37"/>
      <c r="G28" s="43">
        <f>SUM(G18:G27)</f>
        <v>30328.963000000018</v>
      </c>
      <c r="H28" s="37"/>
      <c r="I28" s="43">
        <f>SUM(I18:I27)</f>
        <v>20106.95794999998</v>
      </c>
      <c r="J28" s="2"/>
      <c r="K28" s="2"/>
      <c r="L28" s="2"/>
    </row>
    <row r="29" spans="1:12" ht="12.75">
      <c r="A29" s="2"/>
      <c r="B29" s="2"/>
      <c r="C29" s="24"/>
      <c r="D29" s="37"/>
      <c r="E29" s="24"/>
      <c r="F29" s="37"/>
      <c r="G29" s="24"/>
      <c r="H29" s="37"/>
      <c r="I29" s="24"/>
      <c r="J29" s="2"/>
      <c r="K29" s="2"/>
      <c r="L29" s="2"/>
    </row>
    <row r="30" spans="1:12" ht="12.75">
      <c r="A30" s="2"/>
      <c r="B30" s="2" t="s">
        <v>52</v>
      </c>
      <c r="C30" s="24">
        <f>ROUND('[1]P&amp;L'!AA79,0)</f>
        <v>-3106</v>
      </c>
      <c r="D30" s="37"/>
      <c r="E30" s="24">
        <f>+'[3]FRS PL'!$B$29</f>
        <v>359</v>
      </c>
      <c r="F30" s="37"/>
      <c r="G30" s="24">
        <f>ROUND(+'[1]P&amp;L'!Y79,0)</f>
        <v>-7673</v>
      </c>
      <c r="H30" s="37"/>
      <c r="I30" s="24">
        <f>+'[3]FRS PL'!$F$29</f>
        <v>-2630</v>
      </c>
      <c r="J30" s="2"/>
      <c r="K30" s="2"/>
      <c r="L30" s="2"/>
    </row>
    <row r="31" spans="1:12" ht="12.75">
      <c r="A31" s="2"/>
      <c r="B31" s="2"/>
      <c r="C31" s="24"/>
      <c r="D31" s="37"/>
      <c r="E31" s="24"/>
      <c r="F31" s="37"/>
      <c r="G31" s="24"/>
      <c r="H31" s="37"/>
      <c r="I31" s="24"/>
      <c r="J31" s="2"/>
      <c r="K31" s="2"/>
      <c r="L31" s="2"/>
    </row>
    <row r="32" spans="1:12" ht="12.75">
      <c r="A32" s="2"/>
      <c r="B32" s="6" t="s">
        <v>53</v>
      </c>
      <c r="C32" s="43">
        <f>SUM(C28:C31)</f>
        <v>10768.38700000001</v>
      </c>
      <c r="D32" s="37"/>
      <c r="E32" s="43">
        <f>SUM(E28:E31)</f>
        <v>2994.374949999983</v>
      </c>
      <c r="F32" s="37"/>
      <c r="G32" s="43">
        <f>SUM(G28:G31)</f>
        <v>22655.963000000018</v>
      </c>
      <c r="H32" s="37"/>
      <c r="I32" s="43">
        <f>SUM(I28:I31)</f>
        <v>17476.95794999998</v>
      </c>
      <c r="J32" s="2"/>
      <c r="K32" s="18"/>
      <c r="L32" s="2"/>
    </row>
    <row r="33" spans="1:12" ht="12.75">
      <c r="A33" s="2"/>
      <c r="B33" s="6"/>
      <c r="C33" s="24"/>
      <c r="D33" s="37"/>
      <c r="E33" s="24"/>
      <c r="F33" s="37"/>
      <c r="G33" s="24"/>
      <c r="H33" s="37"/>
      <c r="I33" s="24"/>
      <c r="J33" s="2"/>
      <c r="K33" s="2"/>
      <c r="L33" s="2"/>
    </row>
    <row r="34" spans="1:12" ht="12.75">
      <c r="A34" s="2"/>
      <c r="B34" s="6" t="s">
        <v>54</v>
      </c>
      <c r="C34" s="24"/>
      <c r="D34" s="37"/>
      <c r="E34" s="24"/>
      <c r="F34" s="37"/>
      <c r="G34" s="24"/>
      <c r="H34" s="37"/>
      <c r="I34" s="24"/>
      <c r="J34" s="2"/>
      <c r="K34" s="2"/>
      <c r="L34" s="2"/>
    </row>
    <row r="35" spans="1:12" ht="12.75">
      <c r="A35" s="2"/>
      <c r="B35" s="2" t="s">
        <v>55</v>
      </c>
      <c r="C35" s="24">
        <f>+'[1]P&amp;L'!AA86-1</f>
        <v>6785.188999999987</v>
      </c>
      <c r="D35" s="37"/>
      <c r="E35" s="24">
        <f>+'[3]FRS PL'!$B$34</f>
        <v>1757.2650000000176</v>
      </c>
      <c r="F35" s="37"/>
      <c r="G35" s="24">
        <f>ROUND('[1]P&amp;L'!Y86,0)</f>
        <v>14047</v>
      </c>
      <c r="H35" s="37"/>
      <c r="I35" s="24">
        <f>+'[3]FRS PL'!$F$34</f>
        <v>11237</v>
      </c>
      <c r="J35" s="2"/>
      <c r="K35" s="2"/>
      <c r="L35" s="2"/>
    </row>
    <row r="36" spans="1:12" ht="12.75">
      <c r="A36" s="2"/>
      <c r="B36" s="2" t="s">
        <v>56</v>
      </c>
      <c r="C36" s="24">
        <f>-ROUND('[1]P&amp;L'!AA84,0)</f>
        <v>3983</v>
      </c>
      <c r="D36" s="37"/>
      <c r="E36" s="24">
        <f>+'[3]FRS PL'!$B$35</f>
        <v>1237</v>
      </c>
      <c r="F36" s="37"/>
      <c r="G36" s="24">
        <f>-ROUND('[1]P&amp;L'!Y84,0)</f>
        <v>8609</v>
      </c>
      <c r="H36" s="37"/>
      <c r="I36" s="24">
        <f>+'[3]FRS PL'!$F$35</f>
        <v>6240</v>
      </c>
      <c r="J36" s="2"/>
      <c r="K36" s="2"/>
      <c r="L36" s="2"/>
    </row>
    <row r="37" spans="1:12" ht="12.75">
      <c r="A37" s="2"/>
      <c r="B37" s="2"/>
      <c r="C37" s="24"/>
      <c r="D37" s="37"/>
      <c r="E37" s="24"/>
      <c r="F37" s="37"/>
      <c r="G37" s="24"/>
      <c r="H37" s="37"/>
      <c r="I37" s="24"/>
      <c r="J37" s="2"/>
      <c r="K37" s="2"/>
      <c r="L37" s="2"/>
    </row>
    <row r="38" spans="1:12" ht="13.5" thickBot="1">
      <c r="A38" s="2"/>
      <c r="B38" s="6"/>
      <c r="C38" s="44">
        <f>SUM(C35:C37)</f>
        <v>10768.188999999988</v>
      </c>
      <c r="D38" s="37"/>
      <c r="E38" s="44">
        <f>SUM(E35:E37)</f>
        <v>2994.2650000000176</v>
      </c>
      <c r="F38" s="37"/>
      <c r="G38" s="44">
        <f>SUM(G35:G37)</f>
        <v>22656</v>
      </c>
      <c r="H38" s="37"/>
      <c r="I38" s="44">
        <f>SUM(I35:I37)</f>
        <v>17477</v>
      </c>
      <c r="J38" s="2"/>
      <c r="K38" s="2"/>
      <c r="L38" s="2"/>
    </row>
    <row r="39" spans="1:12" ht="13.5" thickTop="1">
      <c r="A39" s="2"/>
      <c r="B39" s="2"/>
      <c r="C39" s="45"/>
      <c r="D39" s="45"/>
      <c r="E39" s="45"/>
      <c r="F39" s="45"/>
      <c r="G39" s="45"/>
      <c r="H39" s="45"/>
      <c r="I39" s="45"/>
      <c r="J39" s="2"/>
      <c r="K39" s="2"/>
      <c r="L39" s="2"/>
    </row>
    <row r="40" spans="1:12" ht="12.75">
      <c r="A40" s="2"/>
      <c r="B40" s="2"/>
      <c r="C40" s="45"/>
      <c r="D40" s="45"/>
      <c r="E40" s="45"/>
      <c r="F40" s="45"/>
      <c r="G40" s="45"/>
      <c r="H40" s="45"/>
      <c r="I40" s="45"/>
      <c r="J40" s="2"/>
      <c r="K40" s="2"/>
      <c r="L40" s="2"/>
    </row>
    <row r="41" spans="1:12" ht="12.75">
      <c r="A41" s="2"/>
      <c r="B41" s="6" t="s">
        <v>57</v>
      </c>
      <c r="C41" s="45"/>
      <c r="D41" s="45"/>
      <c r="E41" s="45"/>
      <c r="F41" s="45"/>
      <c r="G41" s="45"/>
      <c r="H41" s="45"/>
      <c r="I41" s="45"/>
      <c r="J41" s="2"/>
      <c r="K41" s="2"/>
      <c r="L41" s="2"/>
    </row>
    <row r="42" spans="1:12" ht="12.75">
      <c r="A42" s="2"/>
      <c r="B42" s="6" t="s">
        <v>58</v>
      </c>
      <c r="C42" s="45"/>
      <c r="D42" s="45"/>
      <c r="E42" s="45"/>
      <c r="F42" s="45"/>
      <c r="G42" s="45"/>
      <c r="H42" s="45"/>
      <c r="I42" s="45"/>
      <c r="J42" s="2"/>
      <c r="K42" s="2"/>
      <c r="L42" s="2"/>
    </row>
    <row r="43" spans="1:12" ht="12.75">
      <c r="A43" s="2"/>
      <c r="B43" s="2" t="s">
        <v>59</v>
      </c>
      <c r="C43" s="46">
        <f>+'[1]EPS'!G24</f>
        <v>12.77</v>
      </c>
      <c r="D43" s="45"/>
      <c r="E43" s="46">
        <v>3.31</v>
      </c>
      <c r="F43" s="45"/>
      <c r="G43" s="46">
        <f>+'[1]EPS'!G26</f>
        <v>26.43</v>
      </c>
      <c r="H43" s="45"/>
      <c r="I43" s="46">
        <v>21.17</v>
      </c>
      <c r="J43" s="2"/>
      <c r="K43" s="2"/>
      <c r="L43" s="2"/>
    </row>
    <row r="44" spans="1:12" ht="12.75">
      <c r="A44" s="2"/>
      <c r="B44" s="2"/>
      <c r="C44" s="47"/>
      <c r="D44" s="45"/>
      <c r="E44" s="47"/>
      <c r="F44" s="45"/>
      <c r="G44" s="47"/>
      <c r="H44" s="45"/>
      <c r="I44" s="47"/>
      <c r="J44" s="2"/>
      <c r="K44" s="2"/>
      <c r="L44" s="2"/>
    </row>
    <row r="45" spans="1:12" ht="12.75">
      <c r="A45" s="2"/>
      <c r="B45" s="48" t="s">
        <v>60</v>
      </c>
      <c r="C45" s="46">
        <f>'[1]Fully diluted'!I28</f>
        <v>12.58342190986811</v>
      </c>
      <c r="D45" s="45"/>
      <c r="E45" s="118">
        <v>3.3</v>
      </c>
      <c r="F45" s="45"/>
      <c r="G45" s="46">
        <f>'[1]Fully diluted'!K28</f>
        <v>26.047710740984563</v>
      </c>
      <c r="H45" s="45"/>
      <c r="I45" s="118">
        <v>21.1</v>
      </c>
      <c r="J45" s="2"/>
      <c r="K45" s="2"/>
      <c r="L45" s="2"/>
    </row>
    <row r="46" spans="1:12" ht="12.75">
      <c r="A46" s="2"/>
      <c r="B46" s="2"/>
      <c r="C46" s="3"/>
      <c r="D46" s="3"/>
      <c r="E46" s="3"/>
      <c r="F46" s="3"/>
      <c r="G46" s="3"/>
      <c r="H46" s="3"/>
      <c r="I46" s="3"/>
      <c r="J46" s="2"/>
      <c r="K46" s="2"/>
      <c r="L46" s="2"/>
    </row>
    <row r="47" spans="1:12" ht="12.75">
      <c r="A47" s="2"/>
      <c r="B47" s="2"/>
      <c r="C47" s="3"/>
      <c r="D47" s="3"/>
      <c r="E47" s="3"/>
      <c r="F47" s="3"/>
      <c r="G47" s="3"/>
      <c r="H47" s="3"/>
      <c r="I47" s="3"/>
      <c r="J47" s="2"/>
      <c r="K47" s="2"/>
      <c r="L47" s="2"/>
    </row>
    <row r="48" spans="1:12" ht="12.75">
      <c r="A48" s="2"/>
      <c r="B48" s="2"/>
      <c r="C48" s="3"/>
      <c r="D48" s="3"/>
      <c r="E48" s="3"/>
      <c r="F48" s="3"/>
      <c r="G48" s="3"/>
      <c r="H48" s="3"/>
      <c r="I48" s="3"/>
      <c r="J48" s="2"/>
      <c r="K48" s="2"/>
      <c r="L48" s="2"/>
    </row>
    <row r="49" spans="1:12" ht="12.75">
      <c r="A49" s="2"/>
      <c r="B49" s="2"/>
      <c r="C49" s="3"/>
      <c r="D49" s="3"/>
      <c r="E49" s="3"/>
      <c r="F49" s="3"/>
      <c r="G49" s="3"/>
      <c r="H49" s="3"/>
      <c r="I49" s="3"/>
      <c r="J49" s="2"/>
      <c r="K49" s="2"/>
      <c r="L49" s="2"/>
    </row>
    <row r="50" spans="1:12" ht="12.75">
      <c r="A50" s="2"/>
      <c r="B50" s="2"/>
      <c r="C50" s="3"/>
      <c r="D50" s="3"/>
      <c r="E50" s="3"/>
      <c r="F50" s="3"/>
      <c r="G50" s="3"/>
      <c r="H50" s="3"/>
      <c r="I50" s="3"/>
      <c r="J50" s="2"/>
      <c r="K50" s="2"/>
      <c r="L50" s="2"/>
    </row>
    <row r="51" spans="1:12" ht="12.75">
      <c r="A51" s="2"/>
      <c r="B51" s="2"/>
      <c r="C51" s="3"/>
      <c r="D51" s="3"/>
      <c r="E51" s="3"/>
      <c r="F51" s="3"/>
      <c r="G51" s="3"/>
      <c r="H51" s="3"/>
      <c r="I51" s="3"/>
      <c r="J51" s="2"/>
      <c r="K51" s="2"/>
      <c r="L51" s="2"/>
    </row>
    <row r="52" spans="1:12" ht="12.75">
      <c r="A52" s="2"/>
      <c r="B52" s="2"/>
      <c r="C52" s="49"/>
      <c r="D52" s="50"/>
      <c r="E52" s="3"/>
      <c r="F52" s="3"/>
      <c r="G52" s="51"/>
      <c r="H52" s="3"/>
      <c r="I52" s="3"/>
      <c r="J52" s="2"/>
      <c r="K52" s="2"/>
      <c r="L52" s="2"/>
    </row>
    <row r="53" spans="1:12" ht="12.75">
      <c r="A53" s="2"/>
      <c r="B53" s="52"/>
      <c r="C53" s="49"/>
      <c r="D53" s="50"/>
      <c r="E53" s="3"/>
      <c r="F53" s="3"/>
      <c r="G53" s="51"/>
      <c r="H53" s="3"/>
      <c r="I53" s="3"/>
      <c r="J53" s="2"/>
      <c r="K53" s="2"/>
      <c r="L53" s="2"/>
    </row>
    <row r="54" spans="1:12" ht="12.75">
      <c r="A54" s="2"/>
      <c r="B54" s="53"/>
      <c r="C54" s="54"/>
      <c r="D54" s="55"/>
      <c r="E54" s="54"/>
      <c r="F54" s="55"/>
      <c r="G54" s="54"/>
      <c r="H54" s="55"/>
      <c r="I54" s="54"/>
      <c r="J54" s="2"/>
      <c r="K54" s="2"/>
      <c r="L54" s="2"/>
    </row>
    <row r="55" spans="1:12" ht="12.75">
      <c r="A55" s="2"/>
      <c r="B55" s="2"/>
      <c r="C55" s="3"/>
      <c r="D55" s="3"/>
      <c r="E55" s="3"/>
      <c r="F55" s="3"/>
      <c r="G55" s="3"/>
      <c r="H55" s="3"/>
      <c r="I55" s="3"/>
      <c r="J55" s="2"/>
      <c r="K55" s="2"/>
      <c r="L55" s="2"/>
    </row>
    <row r="56" spans="1:12" ht="12.75">
      <c r="A56" s="2"/>
      <c r="B56" s="2"/>
      <c r="C56" s="3"/>
      <c r="D56" s="3"/>
      <c r="E56" s="3"/>
      <c r="F56" s="3"/>
      <c r="G56" s="3"/>
      <c r="H56" s="3"/>
      <c r="I56" s="3"/>
      <c r="J56" s="2"/>
      <c r="K56" s="2"/>
      <c r="L56" s="2"/>
    </row>
    <row r="57" spans="1:12" ht="12.75">
      <c r="A57" s="2"/>
      <c r="B57" s="2"/>
      <c r="C57" s="3"/>
      <c r="D57" s="3"/>
      <c r="E57" s="3"/>
      <c r="F57" s="3"/>
      <c r="G57" s="3"/>
      <c r="H57" s="3"/>
      <c r="I57" s="3"/>
      <c r="J57" s="2"/>
      <c r="K57" s="2"/>
      <c r="L57" s="2"/>
    </row>
    <row r="58" spans="1:12" ht="12.75">
      <c r="A58" s="2"/>
      <c r="B58" s="2"/>
      <c r="C58" s="3"/>
      <c r="D58" s="3"/>
      <c r="E58" s="3"/>
      <c r="F58" s="3"/>
      <c r="G58" s="3"/>
      <c r="H58" s="3"/>
      <c r="I58" s="3"/>
      <c r="J58" s="2"/>
      <c r="K58" s="2"/>
      <c r="L58" s="2"/>
    </row>
    <row r="59" spans="1:12" ht="12.75">
      <c r="A59" s="2"/>
      <c r="B59" s="2"/>
      <c r="C59" s="3"/>
      <c r="D59" s="3"/>
      <c r="E59" s="3"/>
      <c r="F59" s="3"/>
      <c r="G59" s="3"/>
      <c r="H59" s="3"/>
      <c r="I59" s="3"/>
      <c r="J59" s="2"/>
      <c r="K59" s="2"/>
      <c r="L59" s="2"/>
    </row>
    <row r="60" spans="1:12" ht="12.75">
      <c r="A60" s="2"/>
      <c r="B60" s="2"/>
      <c r="C60" s="3"/>
      <c r="D60" s="3"/>
      <c r="E60" s="3"/>
      <c r="F60" s="3"/>
      <c r="G60" s="3"/>
      <c r="H60" s="3"/>
      <c r="I60" s="3"/>
      <c r="J60" s="2"/>
      <c r="K60" s="2"/>
      <c r="L60" s="2"/>
    </row>
    <row r="61" spans="1:12" ht="12.75">
      <c r="A61" s="2"/>
      <c r="B61" s="2"/>
      <c r="C61" s="3"/>
      <c r="D61" s="3"/>
      <c r="E61" s="3"/>
      <c r="F61" s="3"/>
      <c r="G61" s="3"/>
      <c r="H61" s="3"/>
      <c r="I61" s="3"/>
      <c r="J61" s="2"/>
      <c r="K61" s="2"/>
      <c r="L61" s="2"/>
    </row>
    <row r="62" spans="1:12" ht="12.75">
      <c r="A62" s="2"/>
      <c r="B62" s="2"/>
      <c r="C62" s="3"/>
      <c r="D62" s="3"/>
      <c r="E62" s="3"/>
      <c r="F62" s="3"/>
      <c r="G62" s="3"/>
      <c r="H62" s="3"/>
      <c r="I62" s="3"/>
      <c r="J62" s="2"/>
      <c r="K62" s="2"/>
      <c r="L62" s="2"/>
    </row>
    <row r="63" spans="1:12" ht="12.75">
      <c r="A63" s="2"/>
      <c r="B63" s="2"/>
      <c r="C63" s="3"/>
      <c r="D63" s="3"/>
      <c r="E63" s="3"/>
      <c r="F63" s="3"/>
      <c r="G63" s="3"/>
      <c r="H63" s="3"/>
      <c r="I63" s="3"/>
      <c r="J63" s="2"/>
      <c r="K63" s="2"/>
      <c r="L63" s="2"/>
    </row>
    <row r="64" spans="1:12" ht="12.75">
      <c r="A64" s="2"/>
      <c r="B64" s="2"/>
      <c r="C64" s="3"/>
      <c r="D64" s="3"/>
      <c r="E64" s="3"/>
      <c r="F64" s="3"/>
      <c r="G64" s="3"/>
      <c r="H64" s="3"/>
      <c r="I64" s="3"/>
      <c r="J64" s="2"/>
      <c r="K64" s="2"/>
      <c r="L64" s="2"/>
    </row>
    <row r="65" spans="1:12" ht="12.75">
      <c r="A65" s="2"/>
      <c r="B65" s="2"/>
      <c r="C65" s="3"/>
      <c r="D65" s="3"/>
      <c r="E65" s="3"/>
      <c r="F65" s="3"/>
      <c r="G65" s="3"/>
      <c r="H65" s="3"/>
      <c r="I65" s="3"/>
      <c r="J65" s="2"/>
      <c r="K65" s="2"/>
      <c r="L65" s="2"/>
    </row>
    <row r="66" spans="1:12" ht="12.75">
      <c r="A66" s="2"/>
      <c r="B66" s="2"/>
      <c r="C66" s="3"/>
      <c r="D66" s="3"/>
      <c r="E66" s="3"/>
      <c r="F66" s="3"/>
      <c r="G66" s="3"/>
      <c r="H66" s="3"/>
      <c r="I66" s="3"/>
      <c r="J66" s="2"/>
      <c r="K66" s="2"/>
      <c r="L66" s="2"/>
    </row>
    <row r="67" spans="1:12" ht="12.75">
      <c r="A67" s="2"/>
      <c r="B67" s="2"/>
      <c r="C67" s="3"/>
      <c r="D67" s="3"/>
      <c r="E67" s="3"/>
      <c r="F67" s="3"/>
      <c r="G67" s="3"/>
      <c r="H67" s="3"/>
      <c r="I67" s="3"/>
      <c r="J67" s="2"/>
      <c r="K67" s="2"/>
      <c r="L67" s="2"/>
    </row>
    <row r="68" spans="1:12" ht="12.75">
      <c r="A68" s="2"/>
      <c r="B68" s="2"/>
      <c r="C68" s="3"/>
      <c r="D68" s="3"/>
      <c r="E68" s="3"/>
      <c r="F68" s="3"/>
      <c r="G68" s="3"/>
      <c r="H68" s="3"/>
      <c r="I68" s="3"/>
      <c r="J68" s="2"/>
      <c r="K68" s="2"/>
      <c r="L68" s="2"/>
    </row>
    <row r="69" spans="1:12" ht="12.75">
      <c r="A69" s="2"/>
      <c r="B69" s="2"/>
      <c r="C69" s="3"/>
      <c r="D69" s="3"/>
      <c r="E69" s="3"/>
      <c r="F69" s="3"/>
      <c r="G69" s="3"/>
      <c r="H69" s="3"/>
      <c r="I69" s="3"/>
      <c r="J69" s="2"/>
      <c r="K69" s="2"/>
      <c r="L69" s="2"/>
    </row>
    <row r="70" spans="1:12" ht="12.75">
      <c r="A70" s="2"/>
      <c r="B70" s="2"/>
      <c r="C70" s="3"/>
      <c r="D70" s="3"/>
      <c r="E70" s="3"/>
      <c r="F70" s="3"/>
      <c r="G70" s="3"/>
      <c r="H70" s="3"/>
      <c r="I70" s="3"/>
      <c r="J70" s="2"/>
      <c r="K70" s="2"/>
      <c r="L70" s="2"/>
    </row>
    <row r="71" spans="1:12" ht="12.75">
      <c r="A71" s="2"/>
      <c r="B71" s="2"/>
      <c r="C71" s="3"/>
      <c r="D71" s="3"/>
      <c r="E71" s="3"/>
      <c r="F71" s="3"/>
      <c r="G71" s="3"/>
      <c r="H71" s="3"/>
      <c r="I71" s="3"/>
      <c r="J71" s="2"/>
      <c r="K71" s="2"/>
      <c r="L71" s="2"/>
    </row>
    <row r="72" spans="1:12" ht="12.75">
      <c r="A72" s="2"/>
      <c r="B72" s="2"/>
      <c r="C72" s="3"/>
      <c r="D72" s="3"/>
      <c r="E72" s="3"/>
      <c r="F72" s="3"/>
      <c r="G72" s="3"/>
      <c r="H72" s="3"/>
      <c r="I72" s="3"/>
      <c r="J72" s="2"/>
      <c r="K72" s="2"/>
      <c r="L72" s="2"/>
    </row>
    <row r="73" spans="1:12" ht="12.75">
      <c r="A73" s="2"/>
      <c r="B73" s="2"/>
      <c r="C73" s="3"/>
      <c r="D73" s="3"/>
      <c r="E73" s="3"/>
      <c r="F73" s="3"/>
      <c r="G73" s="3"/>
      <c r="H73" s="3"/>
      <c r="I73" s="3"/>
      <c r="J73" s="2"/>
      <c r="K73" s="2"/>
      <c r="L73" s="2"/>
    </row>
    <row r="74" spans="1:12" ht="12.75">
      <c r="A74" s="2"/>
      <c r="B74" s="2"/>
      <c r="C74" s="3"/>
      <c r="D74" s="3"/>
      <c r="E74" s="3"/>
      <c r="F74" s="3"/>
      <c r="G74" s="3"/>
      <c r="H74" s="3"/>
      <c r="I74" s="3"/>
      <c r="J74" s="2"/>
      <c r="K74" s="2"/>
      <c r="L74" s="2"/>
    </row>
    <row r="75" spans="1:12" ht="12.75">
      <c r="A75" s="2"/>
      <c r="B75" s="2"/>
      <c r="C75" s="3"/>
      <c r="D75" s="3"/>
      <c r="E75" s="3"/>
      <c r="F75" s="3"/>
      <c r="G75" s="3"/>
      <c r="H75" s="3"/>
      <c r="I75" s="3"/>
      <c r="J75" s="2"/>
      <c r="K75" s="2"/>
      <c r="L75" s="2"/>
    </row>
    <row r="76" spans="1:12" ht="12.75">
      <c r="A76" s="2"/>
      <c r="B76" s="2"/>
      <c r="C76" s="3"/>
      <c r="D76" s="3"/>
      <c r="E76" s="3"/>
      <c r="F76" s="3"/>
      <c r="G76" s="3"/>
      <c r="H76" s="3"/>
      <c r="I76" s="3"/>
      <c r="J76" s="2"/>
      <c r="K76" s="2"/>
      <c r="L76" s="2"/>
    </row>
    <row r="77" spans="1:12" ht="12.75">
      <c r="A77" s="2"/>
      <c r="B77" s="2"/>
      <c r="C77" s="3"/>
      <c r="D77" s="3"/>
      <c r="E77" s="3"/>
      <c r="F77" s="3"/>
      <c r="G77" s="3"/>
      <c r="H77" s="3"/>
      <c r="I77" s="3"/>
      <c r="J77" s="2"/>
      <c r="K77" s="2"/>
      <c r="L77" s="2"/>
    </row>
    <row r="78" spans="1:12" ht="12.75">
      <c r="A78" s="2"/>
      <c r="B78" s="2"/>
      <c r="C78" s="3"/>
      <c r="D78" s="3"/>
      <c r="E78" s="3"/>
      <c r="F78" s="3"/>
      <c r="G78" s="3"/>
      <c r="H78" s="3"/>
      <c r="I78" s="3"/>
      <c r="J78" s="2"/>
      <c r="K78" s="2"/>
      <c r="L78" s="2"/>
    </row>
    <row r="79" spans="1:12" ht="12.75">
      <c r="A79" s="2"/>
      <c r="B79" s="2"/>
      <c r="C79" s="3"/>
      <c r="D79" s="3"/>
      <c r="E79" s="3"/>
      <c r="F79" s="3"/>
      <c r="G79" s="3"/>
      <c r="H79" s="3"/>
      <c r="I79" s="3"/>
      <c r="J79" s="2"/>
      <c r="K79" s="2"/>
      <c r="L79" s="2"/>
    </row>
    <row r="80" spans="1:12" ht="12.75">
      <c r="A80" s="2"/>
      <c r="B80" s="2"/>
      <c r="C80" s="3"/>
      <c r="D80" s="3"/>
      <c r="E80" s="3"/>
      <c r="F80" s="3"/>
      <c r="G80" s="3"/>
      <c r="H80" s="3"/>
      <c r="I80" s="3"/>
      <c r="J80" s="2"/>
      <c r="K80" s="2"/>
      <c r="L80" s="2"/>
    </row>
    <row r="81" spans="1:12" ht="12.75">
      <c r="A81" s="2"/>
      <c r="B81" s="2"/>
      <c r="C81" s="3"/>
      <c r="D81" s="3"/>
      <c r="E81" s="3"/>
      <c r="F81" s="3"/>
      <c r="G81" s="3"/>
      <c r="H81" s="3"/>
      <c r="I81" s="3"/>
      <c r="J81" s="2"/>
      <c r="K81" s="2"/>
      <c r="L81" s="2"/>
    </row>
    <row r="82" spans="1:12" ht="12.75">
      <c r="A82" s="2"/>
      <c r="B82" s="2"/>
      <c r="C82" s="3"/>
      <c r="D82" s="3"/>
      <c r="E82" s="3"/>
      <c r="F82" s="3"/>
      <c r="G82" s="3"/>
      <c r="H82" s="3"/>
      <c r="I82" s="3"/>
      <c r="J82" s="2"/>
      <c r="K82" s="2"/>
      <c r="L82" s="2"/>
    </row>
    <row r="83" spans="1:12" ht="12.75">
      <c r="A83" s="2"/>
      <c r="B83" s="2"/>
      <c r="C83" s="3"/>
      <c r="D83" s="3"/>
      <c r="E83" s="3"/>
      <c r="F83" s="3"/>
      <c r="G83" s="3"/>
      <c r="H83" s="3"/>
      <c r="I83" s="3"/>
      <c r="J83" s="2"/>
      <c r="K83" s="2"/>
      <c r="L83" s="2"/>
    </row>
    <row r="84" spans="1:12" ht="12.75">
      <c r="A84" s="2"/>
      <c r="B84" s="2"/>
      <c r="C84" s="3"/>
      <c r="D84" s="3"/>
      <c r="E84" s="3"/>
      <c r="F84" s="3"/>
      <c r="G84" s="3"/>
      <c r="H84" s="3"/>
      <c r="I84" s="3"/>
      <c r="J84" s="2"/>
      <c r="K84" s="2"/>
      <c r="L84" s="2"/>
    </row>
    <row r="85" spans="1:12" ht="12.75">
      <c r="A85" s="2"/>
      <c r="B85" s="2"/>
      <c r="C85" s="3"/>
      <c r="D85" s="3"/>
      <c r="E85" s="3"/>
      <c r="F85" s="3"/>
      <c r="G85" s="3"/>
      <c r="H85" s="3"/>
      <c r="I85" s="3"/>
      <c r="J85" s="2"/>
      <c r="K85" s="2"/>
      <c r="L85" s="2"/>
    </row>
    <row r="86" spans="1:12" ht="12.75">
      <c r="A86" s="2"/>
      <c r="B86" s="2"/>
      <c r="C86" s="3"/>
      <c r="D86" s="3"/>
      <c r="E86" s="3"/>
      <c r="F86" s="3"/>
      <c r="G86" s="3"/>
      <c r="H86" s="3"/>
      <c r="I86" s="3"/>
      <c r="J86" s="2"/>
      <c r="K86" s="2"/>
      <c r="L86" s="2"/>
    </row>
    <row r="87" spans="1:12" ht="12.75">
      <c r="A87" s="2"/>
      <c r="B87" s="2"/>
      <c r="C87" s="3"/>
      <c r="D87" s="3"/>
      <c r="E87" s="3"/>
      <c r="F87" s="3"/>
      <c r="G87" s="3"/>
      <c r="H87" s="3"/>
      <c r="I87" s="3"/>
      <c r="J87" s="2"/>
      <c r="K87" s="2"/>
      <c r="L87" s="2"/>
    </row>
    <row r="88" spans="1:12" ht="12.75">
      <c r="A88" s="2"/>
      <c r="B88" s="2"/>
      <c r="C88" s="3"/>
      <c r="D88" s="3"/>
      <c r="E88" s="3"/>
      <c r="F88" s="3"/>
      <c r="G88" s="3"/>
      <c r="H88" s="3"/>
      <c r="I88" s="3"/>
      <c r="J88" s="2"/>
      <c r="K88" s="2"/>
      <c r="L88" s="2"/>
    </row>
    <row r="89" spans="1:12" ht="12.75">
      <c r="A89" s="2"/>
      <c r="B89" s="2"/>
      <c r="C89" s="3"/>
      <c r="D89" s="3"/>
      <c r="E89" s="3"/>
      <c r="F89" s="3"/>
      <c r="G89" s="3"/>
      <c r="H89" s="3"/>
      <c r="I89" s="3"/>
      <c r="J89" s="2"/>
      <c r="K89" s="2"/>
      <c r="L89" s="2"/>
    </row>
    <row r="90" spans="1:12" ht="12.75">
      <c r="A90" s="2"/>
      <c r="B90" s="2"/>
      <c r="C90" s="3"/>
      <c r="D90" s="3"/>
      <c r="E90" s="3"/>
      <c r="F90" s="3"/>
      <c r="G90" s="3"/>
      <c r="H90" s="3"/>
      <c r="I90" s="3"/>
      <c r="J90" s="2"/>
      <c r="K90" s="2"/>
      <c r="L90" s="2"/>
    </row>
    <row r="91" spans="1:12" ht="12.75">
      <c r="A91" s="2"/>
      <c r="B91" s="2"/>
      <c r="C91" s="3"/>
      <c r="D91" s="3"/>
      <c r="E91" s="3"/>
      <c r="F91" s="3"/>
      <c r="G91" s="3"/>
      <c r="H91" s="3"/>
      <c r="I91" s="3"/>
      <c r="J91" s="2"/>
      <c r="K91" s="2"/>
      <c r="L91" s="2"/>
    </row>
    <row r="92" spans="1:12" ht="12.75">
      <c r="A92" s="2"/>
      <c r="B92" s="2"/>
      <c r="C92" s="3"/>
      <c r="D92" s="3"/>
      <c r="E92" s="3"/>
      <c r="F92" s="3"/>
      <c r="G92" s="3"/>
      <c r="H92" s="3"/>
      <c r="I92" s="3"/>
      <c r="J92" s="2"/>
      <c r="K92" s="2"/>
      <c r="L92" s="2"/>
    </row>
    <row r="93" spans="1:12" ht="12.75">
      <c r="A93" s="2"/>
      <c r="B93" s="2"/>
      <c r="C93" s="3"/>
      <c r="D93" s="3"/>
      <c r="E93" s="3"/>
      <c r="F93" s="3"/>
      <c r="G93" s="3"/>
      <c r="H93" s="3"/>
      <c r="I93" s="3"/>
      <c r="J93" s="2"/>
      <c r="K93" s="2"/>
      <c r="L93" s="2"/>
    </row>
    <row r="94" spans="1:12" ht="12.75">
      <c r="A94" s="2"/>
      <c r="B94" s="2"/>
      <c r="C94" s="3"/>
      <c r="D94" s="3"/>
      <c r="E94" s="3"/>
      <c r="F94" s="3"/>
      <c r="G94" s="3"/>
      <c r="H94" s="3"/>
      <c r="I94" s="3"/>
      <c r="J94" s="2"/>
      <c r="K94" s="2"/>
      <c r="L94" s="2"/>
    </row>
    <row r="95" spans="1:12" ht="12.75">
      <c r="A95" s="2"/>
      <c r="B95" s="2"/>
      <c r="C95" s="3"/>
      <c r="D95" s="3"/>
      <c r="E95" s="3"/>
      <c r="F95" s="3"/>
      <c r="G95" s="3"/>
      <c r="H95" s="3"/>
      <c r="I95" s="3"/>
      <c r="J95" s="2"/>
      <c r="K95" s="2"/>
      <c r="L95" s="2"/>
    </row>
    <row r="96" spans="1:12" ht="12.75">
      <c r="A96" s="2"/>
      <c r="B96" s="2"/>
      <c r="C96" s="3"/>
      <c r="D96" s="3"/>
      <c r="E96" s="3"/>
      <c r="F96" s="3"/>
      <c r="G96" s="3"/>
      <c r="H96" s="3"/>
      <c r="I96" s="3"/>
      <c r="J96" s="2"/>
      <c r="K96" s="2"/>
      <c r="L96" s="2"/>
    </row>
    <row r="97" spans="1:12" ht="12.75">
      <c r="A97" s="2"/>
      <c r="B97" s="2"/>
      <c r="C97" s="3"/>
      <c r="D97" s="3"/>
      <c r="E97" s="3"/>
      <c r="F97" s="3"/>
      <c r="G97" s="3"/>
      <c r="H97" s="3"/>
      <c r="I97" s="3"/>
      <c r="J97" s="2"/>
      <c r="K97" s="2"/>
      <c r="L97" s="2"/>
    </row>
    <row r="98" spans="1:12" ht="12.75">
      <c r="A98" s="2"/>
      <c r="B98" s="2"/>
      <c r="C98" s="3"/>
      <c r="D98" s="3"/>
      <c r="E98" s="3"/>
      <c r="F98" s="3"/>
      <c r="G98" s="3"/>
      <c r="H98" s="3"/>
      <c r="I98" s="3"/>
      <c r="J98" s="2"/>
      <c r="K98" s="2"/>
      <c r="L98" s="2"/>
    </row>
    <row r="99" spans="1:12" ht="12.75">
      <c r="A99" s="2"/>
      <c r="B99" s="2"/>
      <c r="C99" s="3"/>
      <c r="D99" s="3"/>
      <c r="E99" s="3"/>
      <c r="F99" s="3"/>
      <c r="G99" s="3"/>
      <c r="H99" s="3"/>
      <c r="I99" s="3"/>
      <c r="J99" s="2"/>
      <c r="K99" s="2"/>
      <c r="L99" s="2"/>
    </row>
    <row r="100" spans="1:12" ht="12.75">
      <c r="A100" s="2"/>
      <c r="B100" s="2"/>
      <c r="C100" s="3"/>
      <c r="D100" s="3"/>
      <c r="E100" s="3"/>
      <c r="F100" s="3"/>
      <c r="G100" s="3"/>
      <c r="H100" s="3"/>
      <c r="I100" s="3"/>
      <c r="J100" s="2"/>
      <c r="K100" s="2"/>
      <c r="L100" s="2"/>
    </row>
    <row r="101" spans="1:12" ht="12.75">
      <c r="A101" s="2"/>
      <c r="B101" s="2"/>
      <c r="C101" s="3"/>
      <c r="D101" s="3"/>
      <c r="E101" s="3"/>
      <c r="F101" s="3"/>
      <c r="G101" s="3"/>
      <c r="H101" s="3"/>
      <c r="I101" s="3"/>
      <c r="J101" s="2"/>
      <c r="K101" s="2"/>
      <c r="L101" s="2"/>
    </row>
    <row r="102" spans="1:12" ht="12.75">
      <c r="A102" s="2"/>
      <c r="B102" s="2"/>
      <c r="C102" s="3"/>
      <c r="D102" s="3"/>
      <c r="E102" s="3"/>
      <c r="F102" s="3"/>
      <c r="G102" s="3"/>
      <c r="H102" s="3"/>
      <c r="I102" s="3"/>
      <c r="J102" s="2"/>
      <c r="K102" s="2"/>
      <c r="L102" s="2"/>
    </row>
    <row r="103" spans="1:12" ht="12.75">
      <c r="A103" s="2"/>
      <c r="B103" s="2"/>
      <c r="C103" s="3"/>
      <c r="D103" s="3"/>
      <c r="E103" s="3"/>
      <c r="F103" s="3"/>
      <c r="G103" s="3"/>
      <c r="H103" s="3"/>
      <c r="I103" s="3"/>
      <c r="J103" s="2"/>
      <c r="K103" s="2"/>
      <c r="L103" s="2"/>
    </row>
    <row r="104" spans="1:12" ht="12.75">
      <c r="A104" s="2"/>
      <c r="B104" s="2"/>
      <c r="C104" s="3"/>
      <c r="D104" s="3"/>
      <c r="E104" s="3"/>
      <c r="F104" s="3"/>
      <c r="G104" s="3"/>
      <c r="H104" s="3"/>
      <c r="I104" s="3"/>
      <c r="J104" s="2"/>
      <c r="K104" s="2"/>
      <c r="L104" s="2"/>
    </row>
    <row r="105" spans="1:12" ht="12.75">
      <c r="A105" s="2"/>
      <c r="B105" s="2"/>
      <c r="C105" s="3"/>
      <c r="D105" s="3"/>
      <c r="E105" s="3"/>
      <c r="F105" s="3"/>
      <c r="G105" s="3"/>
      <c r="H105" s="3"/>
      <c r="I105" s="3"/>
      <c r="J105" s="2"/>
      <c r="K105" s="2"/>
      <c r="L105" s="2"/>
    </row>
    <row r="106" spans="1:12" ht="12.75">
      <c r="A106" s="2"/>
      <c r="B106" s="2"/>
      <c r="C106" s="3"/>
      <c r="D106" s="3"/>
      <c r="E106" s="3"/>
      <c r="F106" s="3"/>
      <c r="G106" s="3"/>
      <c r="H106" s="3"/>
      <c r="I106" s="3"/>
      <c r="J106" s="2"/>
      <c r="K106" s="2"/>
      <c r="L106" s="2"/>
    </row>
    <row r="107" spans="1:12" ht="12.75">
      <c r="A107" s="2"/>
      <c r="B107" s="2"/>
      <c r="C107" s="3"/>
      <c r="D107" s="3"/>
      <c r="E107" s="3"/>
      <c r="F107" s="3"/>
      <c r="G107" s="3"/>
      <c r="H107" s="3"/>
      <c r="I107" s="3"/>
      <c r="J107" s="2"/>
      <c r="K107" s="2"/>
      <c r="L107" s="2"/>
    </row>
    <row r="108" spans="1:12" ht="12.75">
      <c r="A108" s="2"/>
      <c r="B108" s="2"/>
      <c r="C108" s="3"/>
      <c r="D108" s="3"/>
      <c r="E108" s="3"/>
      <c r="F108" s="3"/>
      <c r="G108" s="3"/>
      <c r="H108" s="3"/>
      <c r="I108" s="3"/>
      <c r="J108" s="2"/>
      <c r="K108" s="2"/>
      <c r="L108" s="2"/>
    </row>
    <row r="109" spans="1:12" ht="12.75">
      <c r="A109" s="2"/>
      <c r="B109" s="2"/>
      <c r="C109" s="3"/>
      <c r="D109" s="3"/>
      <c r="E109" s="3"/>
      <c r="F109" s="3"/>
      <c r="G109" s="3"/>
      <c r="H109" s="3"/>
      <c r="I109" s="3"/>
      <c r="J109" s="2"/>
      <c r="K109" s="2"/>
      <c r="L109" s="2"/>
    </row>
    <row r="110" spans="1:12" ht="12.75">
      <c r="A110" s="2"/>
      <c r="B110" s="2"/>
      <c r="C110" s="3"/>
      <c r="D110" s="3"/>
      <c r="E110" s="3"/>
      <c r="F110" s="3"/>
      <c r="G110" s="3"/>
      <c r="H110" s="3"/>
      <c r="I110" s="3"/>
      <c r="J110" s="2"/>
      <c r="K110" s="2"/>
      <c r="L110" s="2"/>
    </row>
    <row r="111" spans="1:12" ht="12.75">
      <c r="A111" s="2"/>
      <c r="B111" s="2"/>
      <c r="C111" s="3"/>
      <c r="D111" s="3"/>
      <c r="E111" s="3"/>
      <c r="F111" s="3"/>
      <c r="G111" s="3"/>
      <c r="H111" s="3"/>
      <c r="I111" s="3"/>
      <c r="J111" s="2"/>
      <c r="K111" s="2"/>
      <c r="L111" s="2"/>
    </row>
    <row r="112" spans="1:12" ht="12.75">
      <c r="A112" s="2"/>
      <c r="B112" s="2"/>
      <c r="C112" s="3"/>
      <c r="D112" s="3"/>
      <c r="E112" s="3"/>
      <c r="F112" s="3"/>
      <c r="G112" s="3"/>
      <c r="H112" s="3"/>
      <c r="I112" s="3"/>
      <c r="J112" s="2"/>
      <c r="K112" s="2"/>
      <c r="L112" s="2"/>
    </row>
    <row r="113" spans="1:12" ht="12.75">
      <c r="A113" s="2"/>
      <c r="B113" s="2"/>
      <c r="C113" s="3"/>
      <c r="D113" s="3"/>
      <c r="E113" s="3"/>
      <c r="F113" s="3"/>
      <c r="G113" s="3"/>
      <c r="H113" s="3"/>
      <c r="I113" s="3"/>
      <c r="J113" s="2"/>
      <c r="K113" s="2"/>
      <c r="L113" s="2"/>
    </row>
    <row r="114" spans="1:12" ht="12.75">
      <c r="A114" s="2"/>
      <c r="B114" s="2"/>
      <c r="C114" s="3"/>
      <c r="D114" s="3"/>
      <c r="E114" s="3"/>
      <c r="F114" s="3"/>
      <c r="G114" s="3"/>
      <c r="H114" s="3"/>
      <c r="I114" s="3"/>
      <c r="J114" s="2"/>
      <c r="K114" s="2"/>
      <c r="L114" s="2"/>
    </row>
  </sheetData>
  <mergeCells count="4">
    <mergeCell ref="C8:E8"/>
    <mergeCell ref="G8:I8"/>
    <mergeCell ref="C9:E9"/>
    <mergeCell ref="G9:I9"/>
  </mergeCells>
  <printOptions/>
  <pageMargins left="0.75" right="0.75" top="1" bottom="1"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view="pageBreakPreview" zoomScaleSheetLayoutView="100" workbookViewId="0" topLeftCell="A22">
      <selection activeCell="B33" sqref="B33"/>
    </sheetView>
  </sheetViews>
  <sheetFormatPr defaultColWidth="9.140625" defaultRowHeight="12.75"/>
  <cols>
    <col min="1" max="1" width="2.7109375" style="0" customWidth="1"/>
    <col min="2" max="2" width="47.421875" style="0" customWidth="1"/>
    <col min="3" max="3" width="19.140625" style="0" customWidth="1"/>
    <col min="4" max="4" width="2.28125" style="0" customWidth="1"/>
    <col min="5" max="5" width="14.8515625" style="110" customWidth="1"/>
  </cols>
  <sheetData>
    <row r="1" spans="1:6" ht="18.75">
      <c r="A1" s="1" t="s">
        <v>0</v>
      </c>
      <c r="B1" s="1"/>
      <c r="C1" s="1"/>
      <c r="D1" s="2"/>
      <c r="E1" s="101"/>
      <c r="F1" s="2"/>
    </row>
    <row r="2" spans="1:6" ht="18.75">
      <c r="A2" s="4" t="s">
        <v>1</v>
      </c>
      <c r="B2" s="1"/>
      <c r="C2" s="1"/>
      <c r="D2" s="2"/>
      <c r="E2" s="101"/>
      <c r="F2" s="2"/>
    </row>
    <row r="3" spans="1:6" ht="18.75">
      <c r="A3" s="1"/>
      <c r="B3" s="1"/>
      <c r="C3" s="83"/>
      <c r="D3" s="2"/>
      <c r="E3" s="101"/>
      <c r="F3" s="2"/>
    </row>
    <row r="4" spans="1:6" ht="15.75">
      <c r="A4" s="5" t="s">
        <v>85</v>
      </c>
      <c r="B4" s="6"/>
      <c r="C4" s="82"/>
      <c r="D4" s="2"/>
      <c r="E4" s="101"/>
      <c r="F4" s="2"/>
    </row>
    <row r="5" spans="1:6" ht="15.75">
      <c r="A5" s="5" t="s">
        <v>86</v>
      </c>
      <c r="B5" s="6"/>
      <c r="C5" s="82"/>
      <c r="D5" s="2"/>
      <c r="E5" s="101"/>
      <c r="F5" s="2"/>
    </row>
    <row r="6" spans="1:6" ht="12.75">
      <c r="A6" s="2"/>
      <c r="B6" s="2"/>
      <c r="C6" s="82"/>
      <c r="D6" s="2"/>
      <c r="E6" s="101"/>
      <c r="F6" s="2"/>
    </row>
    <row r="7" spans="1:6" ht="12.75">
      <c r="A7" s="2"/>
      <c r="B7" s="2"/>
      <c r="C7" s="84" t="s">
        <v>4</v>
      </c>
      <c r="D7" s="8"/>
      <c r="E7" s="102" t="s">
        <v>4</v>
      </c>
      <c r="F7" s="8"/>
    </row>
    <row r="8" spans="1:6" ht="12.75">
      <c r="A8" s="2"/>
      <c r="B8" s="2"/>
      <c r="C8" s="84" t="s">
        <v>87</v>
      </c>
      <c r="D8" s="8"/>
      <c r="E8" s="102" t="s">
        <v>87</v>
      </c>
      <c r="F8" s="8"/>
    </row>
    <row r="9" spans="1:6" ht="12.75">
      <c r="A9" s="2"/>
      <c r="B9" s="2"/>
      <c r="C9" s="85" t="s">
        <v>10</v>
      </c>
      <c r="D9" s="86"/>
      <c r="E9" s="103" t="s">
        <v>88</v>
      </c>
      <c r="F9" s="86"/>
    </row>
    <row r="10" spans="1:6" ht="12.75">
      <c r="A10" s="2"/>
      <c r="B10" s="2"/>
      <c r="C10" s="84" t="s">
        <v>11</v>
      </c>
      <c r="D10" s="2"/>
      <c r="E10" s="102" t="s">
        <v>11</v>
      </c>
      <c r="F10" s="2"/>
    </row>
    <row r="11" spans="1:6" ht="12.75">
      <c r="A11" s="2"/>
      <c r="B11" s="2"/>
      <c r="C11" s="84"/>
      <c r="D11" s="2"/>
      <c r="E11" s="101"/>
      <c r="F11" s="2"/>
    </row>
    <row r="12" spans="1:6" ht="12.75">
      <c r="A12" s="2" t="s">
        <v>89</v>
      </c>
      <c r="B12" s="2"/>
      <c r="C12" s="87">
        <f>+'[1]Cash flows working'!U62</f>
        <v>30329.107900000017</v>
      </c>
      <c r="D12" s="87"/>
      <c r="E12" s="89">
        <v>20107</v>
      </c>
      <c r="F12" s="88"/>
    </row>
    <row r="13" spans="1:6" ht="12.75">
      <c r="A13" s="2"/>
      <c r="B13" s="2"/>
      <c r="C13" s="87"/>
      <c r="D13" s="87"/>
      <c r="E13" s="89"/>
      <c r="F13" s="88"/>
    </row>
    <row r="14" spans="1:6" ht="12.75">
      <c r="A14" s="2" t="s">
        <v>90</v>
      </c>
      <c r="B14" s="2"/>
      <c r="C14" s="87"/>
      <c r="D14" s="87"/>
      <c r="E14" s="89"/>
      <c r="F14" s="88"/>
    </row>
    <row r="15" spans="1:6" ht="12.75">
      <c r="A15" s="2"/>
      <c r="B15" s="2" t="s">
        <v>91</v>
      </c>
      <c r="C15" s="89">
        <f>+'[1]Cash flows working'!P21</f>
        <v>10747.74</v>
      </c>
      <c r="D15" s="89"/>
      <c r="E15" s="89">
        <v>10032</v>
      </c>
      <c r="F15" s="88"/>
    </row>
    <row r="16" spans="1:6" ht="12.75">
      <c r="A16" s="3"/>
      <c r="B16" s="3" t="s">
        <v>92</v>
      </c>
      <c r="C16" s="89">
        <f>+'[1]Cash flows working'!U108</f>
        <v>-1224.162</v>
      </c>
      <c r="D16" s="89"/>
      <c r="E16" s="89">
        <v>-829</v>
      </c>
      <c r="F16" s="77"/>
    </row>
    <row r="17" spans="1:6" ht="12.75">
      <c r="A17" s="2"/>
      <c r="B17" s="2" t="s">
        <v>93</v>
      </c>
      <c r="C17" s="89">
        <f>+'[1]Cash flows working'!U101</f>
        <v>719.165</v>
      </c>
      <c r="D17" s="89"/>
      <c r="E17" s="89">
        <v>872</v>
      </c>
      <c r="F17" s="88"/>
    </row>
    <row r="18" spans="1:6" ht="12.75">
      <c r="A18" s="2"/>
      <c r="B18" s="2" t="s">
        <v>94</v>
      </c>
      <c r="C18" s="89">
        <f>+'[1]Cash flows working'!U103</f>
        <v>-1124.3919999999998</v>
      </c>
      <c r="D18" s="89"/>
      <c r="E18" s="89">
        <v>-450</v>
      </c>
      <c r="F18" s="90"/>
    </row>
    <row r="19" spans="1:6" ht="12.75">
      <c r="A19" s="2"/>
      <c r="B19" s="2" t="s">
        <v>95</v>
      </c>
      <c r="C19" s="89">
        <f>+'[1]Cash flows working'!U92</f>
        <v>-35</v>
      </c>
      <c r="D19" s="89"/>
      <c r="E19" s="89">
        <v>-64</v>
      </c>
      <c r="F19" s="90"/>
    </row>
    <row r="20" spans="1:6" ht="12.75">
      <c r="A20" s="2"/>
      <c r="B20" s="2" t="s">
        <v>96</v>
      </c>
      <c r="C20" s="89">
        <v>0</v>
      </c>
      <c r="D20" s="89"/>
      <c r="E20" s="104">
        <v>-1559</v>
      </c>
      <c r="F20" s="90"/>
    </row>
    <row r="21" spans="1:6" ht="12.75">
      <c r="A21" s="2"/>
      <c r="B21" s="2" t="s">
        <v>97</v>
      </c>
      <c r="C21" s="89">
        <f>+'[1]Cash flows working'!U93</f>
        <v>-76.25</v>
      </c>
      <c r="D21" s="89"/>
      <c r="E21" s="104">
        <v>0</v>
      </c>
      <c r="F21" s="90"/>
    </row>
    <row r="22" spans="1:6" ht="12.75">
      <c r="A22" s="2" t="s">
        <v>98</v>
      </c>
      <c r="B22" s="2"/>
      <c r="C22" s="91">
        <f>SUM(C12:C21)</f>
        <v>39336.20890000002</v>
      </c>
      <c r="D22" s="91"/>
      <c r="E22" s="93">
        <f>SUM(E12:E20)</f>
        <v>28109</v>
      </c>
      <c r="F22" s="88"/>
    </row>
    <row r="23" spans="1:6" ht="12.75">
      <c r="A23" s="2" t="s">
        <v>99</v>
      </c>
      <c r="B23" s="2"/>
      <c r="C23" s="87"/>
      <c r="D23" s="87"/>
      <c r="E23" s="89"/>
      <c r="F23" s="88"/>
    </row>
    <row r="24" spans="1:6" ht="12.75">
      <c r="A24" s="2"/>
      <c r="B24" s="2" t="s">
        <v>100</v>
      </c>
      <c r="C24" s="89">
        <f>+'[1]Cash flows working'!U29+'[1]Cash flows working'!U30+'[1]Cash flows working'!U31</f>
        <v>-16585.625</v>
      </c>
      <c r="D24" s="89"/>
      <c r="E24" s="89">
        <v>310</v>
      </c>
      <c r="F24" s="88"/>
    </row>
    <row r="25" spans="1:6" ht="12.75">
      <c r="A25" s="2"/>
      <c r="B25" s="2" t="s">
        <v>101</v>
      </c>
      <c r="C25" s="89">
        <f>+'[1]Cash flows working'!U40+'[1]Cash flows working'!U41-2.35</f>
        <v>4020.828000000002</v>
      </c>
      <c r="D25" s="89"/>
      <c r="E25" s="105">
        <v>-1756</v>
      </c>
      <c r="F25" s="90"/>
    </row>
    <row r="26" spans="1:6" ht="12.75">
      <c r="A26" s="2" t="s">
        <v>102</v>
      </c>
      <c r="B26" s="2"/>
      <c r="C26" s="91">
        <f>SUM(C22:C25)</f>
        <v>26771.41190000002</v>
      </c>
      <c r="D26" s="91"/>
      <c r="E26" s="106">
        <f>SUM(E22:E25)</f>
        <v>26663</v>
      </c>
      <c r="F26" s="92"/>
    </row>
    <row r="27" spans="1:6" ht="12.75">
      <c r="A27" s="2"/>
      <c r="B27" s="2"/>
      <c r="C27" s="87"/>
      <c r="D27" s="87"/>
      <c r="E27" s="89"/>
      <c r="F27" s="88"/>
    </row>
    <row r="28" spans="1:6" ht="12.75">
      <c r="A28" s="2"/>
      <c r="B28" s="2" t="s">
        <v>103</v>
      </c>
      <c r="C28" s="89">
        <f>+'[1]Cash flows working'!U47</f>
        <v>-1654.5179999999996</v>
      </c>
      <c r="D28" s="89"/>
      <c r="E28" s="105">
        <v>-3347</v>
      </c>
      <c r="F28" s="90"/>
    </row>
    <row r="29" spans="1:6" ht="12.75">
      <c r="A29" s="2" t="s">
        <v>104</v>
      </c>
      <c r="B29" s="2"/>
      <c r="C29" s="93">
        <f>SUM(C26:C28)</f>
        <v>25116.89390000002</v>
      </c>
      <c r="D29" s="93"/>
      <c r="E29" s="106">
        <f>SUM(E26:E28)</f>
        <v>23316</v>
      </c>
      <c r="F29" s="92"/>
    </row>
    <row r="30" spans="1:6" ht="12.75">
      <c r="A30" s="2"/>
      <c r="B30" s="2"/>
      <c r="C30" s="89"/>
      <c r="D30" s="89"/>
      <c r="E30" s="89"/>
      <c r="F30" s="88"/>
    </row>
    <row r="31" spans="1:6" ht="12.75">
      <c r="A31" s="2" t="s">
        <v>105</v>
      </c>
      <c r="B31" s="2"/>
      <c r="C31" s="87"/>
      <c r="D31" s="87"/>
      <c r="E31" s="89"/>
      <c r="F31" s="88"/>
    </row>
    <row r="32" spans="1:6" ht="12.75">
      <c r="A32" s="2"/>
      <c r="B32" s="2" t="s">
        <v>106</v>
      </c>
      <c r="C32" s="89">
        <f>+'[1]Cash flows working'!W21</f>
        <v>-5967.657899999997</v>
      </c>
      <c r="D32" s="89"/>
      <c r="E32" s="89">
        <v>-11802</v>
      </c>
      <c r="F32" s="90"/>
    </row>
    <row r="33" spans="1:6" ht="12.75">
      <c r="A33" s="2"/>
      <c r="B33" s="2" t="s">
        <v>107</v>
      </c>
      <c r="C33" s="89">
        <f>+'[1]Cash flows working'!W94</f>
        <v>26</v>
      </c>
      <c r="D33" s="89"/>
      <c r="E33" s="89">
        <v>0</v>
      </c>
      <c r="F33" s="90"/>
    </row>
    <row r="34" spans="1:6" ht="12.75">
      <c r="A34" s="2"/>
      <c r="B34" s="2" t="s">
        <v>108</v>
      </c>
      <c r="C34" s="89">
        <v>0</v>
      </c>
      <c r="D34" s="89"/>
      <c r="E34" s="89">
        <v>1570</v>
      </c>
      <c r="F34" s="88"/>
    </row>
    <row r="35" spans="1:6" ht="12.75">
      <c r="A35" s="2"/>
      <c r="B35" s="2" t="s">
        <v>109</v>
      </c>
      <c r="C35" s="89">
        <f>+'[1]Cash flows working'!W95</f>
        <v>255.75</v>
      </c>
      <c r="D35" s="89"/>
      <c r="E35" s="107" t="s">
        <v>110</v>
      </c>
      <c r="F35" s="88"/>
    </row>
    <row r="36" spans="1:6" ht="12.75">
      <c r="A36" s="2"/>
      <c r="B36" s="2" t="s">
        <v>111</v>
      </c>
      <c r="C36" s="89">
        <f>-+C18</f>
        <v>1124.3919999999998</v>
      </c>
      <c r="D36" s="89"/>
      <c r="E36" s="89">
        <v>450</v>
      </c>
      <c r="F36" s="88"/>
    </row>
    <row r="37" spans="1:6" ht="12.75">
      <c r="A37" s="2"/>
      <c r="B37" s="2" t="s">
        <v>121</v>
      </c>
      <c r="C37" s="94">
        <f>SUM(C32:C36)</f>
        <v>-4561.515899999998</v>
      </c>
      <c r="D37" s="94"/>
      <c r="E37" s="108">
        <f>SUM(E32:E36)</f>
        <v>-9782</v>
      </c>
      <c r="F37" s="88"/>
    </row>
    <row r="38" spans="1:6" ht="12.75">
      <c r="A38" s="2"/>
      <c r="B38" s="2"/>
      <c r="C38" s="95"/>
      <c r="D38" s="95"/>
      <c r="E38" s="106"/>
      <c r="F38" s="88"/>
    </row>
    <row r="39" spans="1:6" ht="12.75">
      <c r="A39" s="2" t="s">
        <v>112</v>
      </c>
      <c r="B39" s="2"/>
      <c r="C39" s="82"/>
      <c r="D39" s="82"/>
      <c r="E39" s="101"/>
      <c r="F39" s="96"/>
    </row>
    <row r="40" spans="1:6" ht="12.75">
      <c r="A40" s="2"/>
      <c r="B40" s="2" t="s">
        <v>113</v>
      </c>
      <c r="C40" s="89">
        <f>-+C17</f>
        <v>-719.165</v>
      </c>
      <c r="D40" s="89"/>
      <c r="E40" s="89">
        <v>-872</v>
      </c>
      <c r="F40" s="90"/>
    </row>
    <row r="41" spans="1:6" ht="12.75">
      <c r="A41" s="2"/>
      <c r="B41" s="2" t="s">
        <v>114</v>
      </c>
      <c r="C41" s="89">
        <f>+'[1]Cash flows working'!Y56</f>
        <v>59.89999999997235</v>
      </c>
      <c r="D41" s="89"/>
      <c r="E41" s="89">
        <v>0</v>
      </c>
      <c r="F41" s="90"/>
    </row>
    <row r="42" spans="1:6" ht="12.75">
      <c r="A42" s="2"/>
      <c r="B42" s="2" t="s">
        <v>115</v>
      </c>
      <c r="C42" s="89">
        <f>+'[1]Cash flows working'!Y85</f>
        <v>-855.402</v>
      </c>
      <c r="D42" s="89"/>
      <c r="E42" s="89">
        <v>-830</v>
      </c>
      <c r="F42" s="90"/>
    </row>
    <row r="43" spans="1:6" ht="12.75">
      <c r="A43" s="2"/>
      <c r="B43" s="2" t="s">
        <v>116</v>
      </c>
      <c r="C43" s="89">
        <v>0</v>
      </c>
      <c r="D43" s="89"/>
      <c r="E43" s="89">
        <v>-290</v>
      </c>
      <c r="F43" s="90"/>
    </row>
    <row r="44" spans="1:6" ht="12.75">
      <c r="A44" s="2"/>
      <c r="B44" s="2" t="s">
        <v>117</v>
      </c>
      <c r="C44" s="94">
        <f>SUM(C40:C43)+1</f>
        <v>-1513.6670000000277</v>
      </c>
      <c r="D44" s="94"/>
      <c r="E44" s="108">
        <f>SUM(E40:E43)</f>
        <v>-1992</v>
      </c>
      <c r="F44" s="97"/>
    </row>
    <row r="45" spans="1:6" ht="12.75">
      <c r="A45" s="2"/>
      <c r="B45" s="2"/>
      <c r="C45" s="82"/>
      <c r="D45" s="82"/>
      <c r="E45" s="101"/>
      <c r="F45" s="96"/>
    </row>
    <row r="46" spans="1:6" ht="12.75">
      <c r="A46" s="2" t="s">
        <v>118</v>
      </c>
      <c r="B46" s="2"/>
      <c r="C46" s="82">
        <f>+C29+C37+C44+1</f>
        <v>19042.710999999996</v>
      </c>
      <c r="D46" s="82"/>
      <c r="E46" s="101">
        <f>+E29+E37+E44</f>
        <v>11542</v>
      </c>
      <c r="F46" s="96"/>
    </row>
    <row r="47" spans="1:6" ht="12.75">
      <c r="A47" s="2"/>
      <c r="B47" s="2"/>
      <c r="C47" s="82"/>
      <c r="D47" s="82"/>
      <c r="E47" s="101"/>
      <c r="F47" s="96"/>
    </row>
    <row r="48" spans="1:6" ht="12.75">
      <c r="A48" s="2" t="s">
        <v>119</v>
      </c>
      <c r="B48" s="2"/>
      <c r="C48" s="87">
        <f>+'[1]Cash flows working'!J34+'[1]Cash flows working'!J35</f>
        <v>46050</v>
      </c>
      <c r="D48" s="87"/>
      <c r="E48" s="89">
        <v>21870</v>
      </c>
      <c r="F48" s="88"/>
    </row>
    <row r="49" spans="1:6" ht="12.75">
      <c r="A49" s="2"/>
      <c r="B49" s="2"/>
      <c r="C49" s="82"/>
      <c r="D49" s="82"/>
      <c r="E49" s="101"/>
      <c r="F49" s="96"/>
    </row>
    <row r="50" spans="1:6" ht="12.75">
      <c r="A50" s="2" t="s">
        <v>120</v>
      </c>
      <c r="B50" s="2"/>
      <c r="C50" s="98">
        <f>SUM(C46:C48)</f>
        <v>65092.710999999996</v>
      </c>
      <c r="D50" s="98"/>
      <c r="E50" s="109">
        <f>SUM(E46:E48)</f>
        <v>33412</v>
      </c>
      <c r="F50" s="99"/>
    </row>
    <row r="51" spans="1:6" ht="12.75">
      <c r="A51" s="2"/>
      <c r="B51" s="2"/>
      <c r="C51" s="100"/>
      <c r="D51" s="18"/>
      <c r="E51" s="101"/>
      <c r="F51" s="18"/>
    </row>
    <row r="52" spans="1:6" ht="12.75">
      <c r="A52" s="2"/>
      <c r="B52" s="2"/>
      <c r="C52" s="82"/>
      <c r="D52" s="18"/>
      <c r="E52" s="101"/>
      <c r="F52" s="18"/>
    </row>
    <row r="53" spans="1:6" ht="12.75">
      <c r="A53" s="2"/>
      <c r="B53" s="2"/>
      <c r="C53" s="82"/>
      <c r="D53" s="18"/>
      <c r="E53" s="101"/>
      <c r="F53" s="18"/>
    </row>
    <row r="54" spans="1:6" ht="12.75">
      <c r="A54" s="2"/>
      <c r="B54" s="2"/>
      <c r="C54" s="82"/>
      <c r="D54" s="18"/>
      <c r="E54" s="101"/>
      <c r="F54" s="18"/>
    </row>
    <row r="55" spans="1:6" ht="12.75">
      <c r="A55" s="2"/>
      <c r="B55" s="2"/>
      <c r="C55" s="82"/>
      <c r="D55" s="18"/>
      <c r="E55" s="101"/>
      <c r="F55" s="18"/>
    </row>
    <row r="56" spans="1:6" ht="12.75">
      <c r="A56" s="2"/>
      <c r="B56" s="2"/>
      <c r="C56" s="82"/>
      <c r="D56" s="18"/>
      <c r="E56" s="101"/>
      <c r="F56" s="18"/>
    </row>
  </sheetData>
  <printOptions/>
  <pageMargins left="0.75" right="0.75" top="1" bottom="1" header="0.5" footer="0.5"/>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K41"/>
  <sheetViews>
    <sheetView tabSelected="1" workbookViewId="0" topLeftCell="A26">
      <selection activeCell="D41" sqref="D41"/>
    </sheetView>
  </sheetViews>
  <sheetFormatPr defaultColWidth="9.140625" defaultRowHeight="12.75"/>
  <cols>
    <col min="1" max="1" width="1.57421875" style="0" customWidth="1"/>
    <col min="2" max="2" width="34.421875" style="0" customWidth="1"/>
    <col min="3" max="3" width="13.140625" style="0" customWidth="1"/>
    <col min="4" max="4" width="10.8515625" style="0" customWidth="1"/>
    <col min="5" max="5" width="11.00390625" style="0" customWidth="1"/>
    <col min="6" max="6" width="11.28125" style="0" customWidth="1"/>
    <col min="7" max="7" width="11.7109375" style="0" customWidth="1"/>
    <col min="8" max="8" width="12.00390625" style="0" customWidth="1"/>
    <col min="9" max="9" width="11.8515625" style="0" customWidth="1"/>
    <col min="10" max="10" width="11.57421875" style="0" customWidth="1"/>
    <col min="11" max="11" width="13.140625" style="0" customWidth="1"/>
  </cols>
  <sheetData>
    <row r="1" spans="1:11" ht="18.75">
      <c r="A1" s="3"/>
      <c r="B1" s="1" t="s">
        <v>0</v>
      </c>
      <c r="C1" s="1"/>
      <c r="D1" s="1"/>
      <c r="E1" s="2"/>
      <c r="F1" s="3"/>
      <c r="G1" s="3"/>
      <c r="H1" s="3"/>
      <c r="I1" s="3"/>
      <c r="J1" s="3"/>
      <c r="K1" s="3"/>
    </row>
    <row r="2" spans="1:11" ht="18.75">
      <c r="A2" s="3"/>
      <c r="B2" s="4" t="s">
        <v>1</v>
      </c>
      <c r="C2" s="1"/>
      <c r="D2" s="1"/>
      <c r="E2" s="2"/>
      <c r="F2" s="3"/>
      <c r="G2" s="3"/>
      <c r="H2" s="3"/>
      <c r="I2" s="3"/>
      <c r="J2" s="3"/>
      <c r="K2" s="3"/>
    </row>
    <row r="3" spans="1:11" ht="18.75">
      <c r="A3" s="3"/>
      <c r="B3" s="56"/>
      <c r="C3" s="3"/>
      <c r="D3" s="3"/>
      <c r="E3" s="3"/>
      <c r="F3" s="3"/>
      <c r="G3" s="3"/>
      <c r="H3" s="3"/>
      <c r="I3" s="3"/>
      <c r="J3" s="3"/>
      <c r="K3" s="3"/>
    </row>
    <row r="4" spans="1:11" ht="12.75">
      <c r="A4" s="3"/>
      <c r="B4" s="57" t="s">
        <v>61</v>
      </c>
      <c r="C4" s="3"/>
      <c r="D4" s="3"/>
      <c r="E4" s="3"/>
      <c r="F4" s="3"/>
      <c r="G4" s="3"/>
      <c r="H4" s="3"/>
      <c r="I4" s="3"/>
      <c r="J4" s="3"/>
      <c r="K4" s="58"/>
    </row>
    <row r="5" spans="1:11" ht="12.75">
      <c r="A5" s="3"/>
      <c r="B5" s="57" t="s">
        <v>62</v>
      </c>
      <c r="C5" s="3"/>
      <c r="D5" s="3"/>
      <c r="E5" s="3"/>
      <c r="F5" s="3"/>
      <c r="G5" s="3"/>
      <c r="H5" s="3"/>
      <c r="I5" s="3"/>
      <c r="J5" s="3"/>
      <c r="K5" s="58"/>
    </row>
    <row r="6" spans="1:11" ht="12.75">
      <c r="A6" s="3"/>
      <c r="B6" s="3"/>
      <c r="C6" s="3"/>
      <c r="D6" s="3"/>
      <c r="E6" s="3"/>
      <c r="F6" s="3"/>
      <c r="G6" s="3"/>
      <c r="H6" s="3"/>
      <c r="I6" s="3"/>
      <c r="J6" s="3"/>
      <c r="K6" s="58"/>
    </row>
    <row r="7" spans="1:11" ht="12.75">
      <c r="A7" s="3"/>
      <c r="B7" s="3"/>
      <c r="C7" s="3"/>
      <c r="D7" s="3"/>
      <c r="E7" s="3"/>
      <c r="F7" s="3"/>
      <c r="G7" s="3"/>
      <c r="H7" s="3"/>
      <c r="I7" s="3"/>
      <c r="J7" s="3"/>
      <c r="K7" s="58"/>
    </row>
    <row r="8" spans="1:11" ht="12.75">
      <c r="A8" s="3"/>
      <c r="B8" s="3"/>
      <c r="C8" s="59"/>
      <c r="D8" s="3"/>
      <c r="E8" s="125" t="s">
        <v>63</v>
      </c>
      <c r="F8" s="125"/>
      <c r="G8" s="125"/>
      <c r="H8" s="3"/>
      <c r="I8" s="61"/>
      <c r="J8" s="3"/>
      <c r="K8" s="58"/>
    </row>
    <row r="9" spans="1:11" ht="12.75">
      <c r="A9" s="3"/>
      <c r="B9" s="3"/>
      <c r="C9" s="3"/>
      <c r="D9" s="3"/>
      <c r="E9" s="3"/>
      <c r="F9" s="3"/>
      <c r="G9" s="3"/>
      <c r="H9" s="3"/>
      <c r="I9" s="3"/>
      <c r="J9" s="3"/>
      <c r="K9" s="58"/>
    </row>
    <row r="10" spans="1:11" ht="12.75">
      <c r="A10" s="3"/>
      <c r="B10" s="3"/>
      <c r="C10" s="3"/>
      <c r="D10" s="59"/>
      <c r="E10" s="125" t="s">
        <v>64</v>
      </c>
      <c r="F10" s="125"/>
      <c r="G10" s="61"/>
      <c r="H10" s="60" t="s">
        <v>65</v>
      </c>
      <c r="I10" s="3"/>
      <c r="J10" s="3"/>
      <c r="K10" s="58"/>
    </row>
    <row r="11" spans="1:11" ht="25.5">
      <c r="A11" s="3"/>
      <c r="B11" s="3"/>
      <c r="C11" s="62" t="s">
        <v>25</v>
      </c>
      <c r="D11" s="62" t="s">
        <v>66</v>
      </c>
      <c r="E11" s="62" t="s">
        <v>67</v>
      </c>
      <c r="F11" s="62" t="s">
        <v>68</v>
      </c>
      <c r="G11" s="62" t="s">
        <v>69</v>
      </c>
      <c r="H11" s="62" t="s">
        <v>70</v>
      </c>
      <c r="I11" s="63" t="s">
        <v>71</v>
      </c>
      <c r="J11" s="64" t="s">
        <v>72</v>
      </c>
      <c r="K11" s="62" t="s">
        <v>28</v>
      </c>
    </row>
    <row r="12" spans="1:11" ht="12.75">
      <c r="A12" s="3"/>
      <c r="B12" s="3"/>
      <c r="C12" s="63" t="s">
        <v>73</v>
      </c>
      <c r="D12" s="63" t="s">
        <v>73</v>
      </c>
      <c r="E12" s="63" t="s">
        <v>73</v>
      </c>
      <c r="F12" s="63" t="s">
        <v>73</v>
      </c>
      <c r="G12" s="63" t="s">
        <v>73</v>
      </c>
      <c r="H12" s="63" t="s">
        <v>73</v>
      </c>
      <c r="I12" s="63" t="s">
        <v>73</v>
      </c>
      <c r="J12" s="63" t="s">
        <v>73</v>
      </c>
      <c r="K12" s="63" t="s">
        <v>73</v>
      </c>
    </row>
    <row r="13" spans="1:11" ht="12.75">
      <c r="A13" s="3"/>
      <c r="B13" s="3"/>
      <c r="C13" s="65"/>
      <c r="D13" s="65"/>
      <c r="E13" s="65"/>
      <c r="F13" s="65"/>
      <c r="G13" s="65"/>
      <c r="H13" s="65"/>
      <c r="I13" s="65"/>
      <c r="J13" s="65"/>
      <c r="K13" s="65"/>
    </row>
    <row r="14" spans="1:11" ht="12.75">
      <c r="A14" s="3"/>
      <c r="B14" s="3"/>
      <c r="C14" s="58"/>
      <c r="D14" s="58"/>
      <c r="E14" s="58"/>
      <c r="F14" s="58"/>
      <c r="G14" s="58"/>
      <c r="H14" s="58"/>
      <c r="I14" s="58"/>
      <c r="J14" s="3"/>
      <c r="K14" s="58"/>
    </row>
    <row r="15" spans="1:11" ht="12.75">
      <c r="A15" s="3"/>
      <c r="B15" s="66" t="s">
        <v>74</v>
      </c>
      <c r="C15" s="67"/>
      <c r="D15" s="67"/>
      <c r="E15" s="67"/>
      <c r="F15" s="67"/>
      <c r="G15" s="67"/>
      <c r="H15" s="67"/>
      <c r="I15" s="67"/>
      <c r="J15" s="14"/>
      <c r="K15" s="67"/>
    </row>
    <row r="16" spans="1:11" ht="12.75">
      <c r="A16" s="3"/>
      <c r="B16" s="14"/>
      <c r="C16" s="67"/>
      <c r="D16" s="67"/>
      <c r="E16" s="67"/>
      <c r="F16" s="67"/>
      <c r="G16" s="67"/>
      <c r="H16" s="67"/>
      <c r="I16" s="67"/>
      <c r="J16" s="14"/>
      <c r="K16" s="67"/>
    </row>
    <row r="17" spans="1:11" ht="12.75">
      <c r="A17" s="3"/>
      <c r="B17" s="68" t="s">
        <v>75</v>
      </c>
      <c r="C17" s="33">
        <v>53076</v>
      </c>
      <c r="D17" s="33">
        <v>3715</v>
      </c>
      <c r="E17" s="33">
        <v>377</v>
      </c>
      <c r="F17" s="33">
        <v>582</v>
      </c>
      <c r="G17" s="33">
        <v>623</v>
      </c>
      <c r="H17" s="33">
        <v>11061</v>
      </c>
      <c r="I17" s="69">
        <f>SUM(C17:H17)</f>
        <v>69434</v>
      </c>
      <c r="J17" s="21">
        <v>53797</v>
      </c>
      <c r="K17" s="69">
        <f>SUM(I17:J17)</f>
        <v>123231</v>
      </c>
    </row>
    <row r="18" spans="1:11" ht="12.75">
      <c r="A18" s="3"/>
      <c r="B18" s="14"/>
      <c r="C18" s="33"/>
      <c r="D18" s="33"/>
      <c r="E18" s="33"/>
      <c r="F18" s="33"/>
      <c r="G18" s="33"/>
      <c r="H18" s="33"/>
      <c r="I18" s="69"/>
      <c r="J18" s="14"/>
      <c r="K18" s="69"/>
    </row>
    <row r="19" spans="1:11" ht="12.75">
      <c r="A19" s="3"/>
      <c r="B19" s="14" t="s">
        <v>76</v>
      </c>
      <c r="C19" s="70">
        <f>+'[1]equity'!C16</f>
        <v>0</v>
      </c>
      <c r="D19" s="69">
        <f>+'[1]equity'!D16</f>
        <v>0</v>
      </c>
      <c r="E19" s="69">
        <f>+'[1]equity'!E16</f>
        <v>0</v>
      </c>
      <c r="F19" s="69">
        <f>+'[1]equity'!F16</f>
        <v>0</v>
      </c>
      <c r="G19" s="69">
        <v>362</v>
      </c>
      <c r="H19" s="69">
        <v>0</v>
      </c>
      <c r="I19" s="33">
        <f>SUM(C19:H19)</f>
        <v>362</v>
      </c>
      <c r="J19" s="69">
        <v>185</v>
      </c>
      <c r="K19" s="69">
        <f>SUM(I19:J19)</f>
        <v>547</v>
      </c>
    </row>
    <row r="20" spans="1:11" ht="12.75">
      <c r="A20" s="3"/>
      <c r="B20" s="14" t="s">
        <v>77</v>
      </c>
      <c r="C20" s="69">
        <f>+'[1]equity'!C15</f>
        <v>0</v>
      </c>
      <c r="D20" s="69">
        <f>+'[1]equity'!D15</f>
        <v>0</v>
      </c>
      <c r="E20" s="69">
        <f>+'[1]equity'!E15</f>
        <v>0</v>
      </c>
      <c r="F20" s="69">
        <v>494</v>
      </c>
      <c r="G20" s="69">
        <f>+'[1]equity'!G15</f>
        <v>0</v>
      </c>
      <c r="H20" s="69">
        <v>-494</v>
      </c>
      <c r="I20" s="33">
        <f>SUM(C20:H20)</f>
        <v>0</v>
      </c>
      <c r="J20" s="69">
        <v>0</v>
      </c>
      <c r="K20" s="69">
        <f>SUM(I20:J20)</f>
        <v>0</v>
      </c>
    </row>
    <row r="21" spans="1:11" ht="12.75">
      <c r="A21" s="3"/>
      <c r="B21" s="14" t="s">
        <v>78</v>
      </c>
      <c r="C21" s="69">
        <f>+'[1]equity'!C17</f>
        <v>0</v>
      </c>
      <c r="D21" s="69">
        <f>+'[1]equity'!D17</f>
        <v>0</v>
      </c>
      <c r="E21" s="69">
        <f>+'[1]equity'!E17</f>
        <v>0</v>
      </c>
      <c r="F21" s="69">
        <f>+'[1]equity'!F17</f>
        <v>0</v>
      </c>
      <c r="G21" s="69">
        <f>+'[1]equity'!G17</f>
        <v>0</v>
      </c>
      <c r="H21" s="33">
        <v>11237</v>
      </c>
      <c r="I21" s="33">
        <f>SUM(C21:H21)</f>
        <v>11237</v>
      </c>
      <c r="J21" s="72">
        <v>6240</v>
      </c>
      <c r="K21" s="69">
        <f>SUM(I21:J21)</f>
        <v>17477</v>
      </c>
    </row>
    <row r="22" spans="1:11" ht="12.75">
      <c r="A22" s="3"/>
      <c r="B22" s="14"/>
      <c r="C22" s="67"/>
      <c r="D22" s="67"/>
      <c r="E22" s="67"/>
      <c r="F22" s="67"/>
      <c r="G22" s="67"/>
      <c r="H22" s="67"/>
      <c r="I22" s="67"/>
      <c r="J22" s="71"/>
      <c r="K22" s="69"/>
    </row>
    <row r="23" spans="1:11" ht="13.5" thickBot="1">
      <c r="A23" s="3"/>
      <c r="B23" s="68" t="s">
        <v>79</v>
      </c>
      <c r="C23" s="73">
        <f aca="true" t="shared" si="0" ref="C23:K23">SUM(C17:C22)</f>
        <v>53076</v>
      </c>
      <c r="D23" s="73">
        <f t="shared" si="0"/>
        <v>3715</v>
      </c>
      <c r="E23" s="73">
        <f t="shared" si="0"/>
        <v>377</v>
      </c>
      <c r="F23" s="73">
        <f t="shared" si="0"/>
        <v>1076</v>
      </c>
      <c r="G23" s="73">
        <f t="shared" si="0"/>
        <v>985</v>
      </c>
      <c r="H23" s="73">
        <f t="shared" si="0"/>
        <v>21804</v>
      </c>
      <c r="I23" s="73">
        <f t="shared" si="0"/>
        <v>81033</v>
      </c>
      <c r="J23" s="73">
        <f t="shared" si="0"/>
        <v>60222</v>
      </c>
      <c r="K23" s="74">
        <f t="shared" si="0"/>
        <v>141255</v>
      </c>
    </row>
    <row r="24" spans="1:11" ht="13.5" thickTop="1">
      <c r="A24" s="3"/>
      <c r="B24" s="3"/>
      <c r="C24" s="58"/>
      <c r="D24" s="58"/>
      <c r="E24" s="58"/>
      <c r="F24" s="58"/>
      <c r="G24" s="58"/>
      <c r="H24" s="58"/>
      <c r="I24" s="58"/>
      <c r="J24" s="3"/>
      <c r="K24" s="58"/>
    </row>
    <row r="25" spans="1:11" ht="12.75">
      <c r="A25" s="3"/>
      <c r="B25" s="57" t="s">
        <v>80</v>
      </c>
      <c r="C25" s="58"/>
      <c r="D25" s="58"/>
      <c r="E25" s="58"/>
      <c r="F25" s="58"/>
      <c r="G25" s="58"/>
      <c r="H25" s="58"/>
      <c r="I25" s="58"/>
      <c r="J25" s="3"/>
      <c r="K25" s="58"/>
    </row>
    <row r="26" spans="1:11" ht="12.75">
      <c r="A26" s="3"/>
      <c r="B26" s="3"/>
      <c r="C26" s="58"/>
      <c r="D26" s="58"/>
      <c r="E26" s="58"/>
      <c r="F26" s="58"/>
      <c r="G26" s="58"/>
      <c r="H26" s="58"/>
      <c r="I26" s="58"/>
      <c r="J26" s="3"/>
      <c r="K26" s="58"/>
    </row>
    <row r="27" spans="1:11" ht="12.75">
      <c r="A27" s="3"/>
      <c r="B27" s="75" t="s">
        <v>81</v>
      </c>
      <c r="C27" s="76">
        <v>53106</v>
      </c>
      <c r="D27" s="76">
        <v>3715</v>
      </c>
      <c r="E27" s="76">
        <v>377</v>
      </c>
      <c r="F27" s="76">
        <f>1020+1</f>
        <v>1021</v>
      </c>
      <c r="G27" s="76">
        <f>421+1</f>
        <v>422</v>
      </c>
      <c r="H27" s="76">
        <f>23834</f>
        <v>23834</v>
      </c>
      <c r="I27" s="76">
        <f>SUM(C27:H27)-2</f>
        <v>82473</v>
      </c>
      <c r="J27" s="77">
        <f>61553</f>
        <v>61553</v>
      </c>
      <c r="K27" s="76">
        <f>SUM(I27:J27)</f>
        <v>144026</v>
      </c>
    </row>
    <row r="28" spans="1:11" ht="12.75">
      <c r="A28" s="3"/>
      <c r="B28" s="3"/>
      <c r="C28" s="76"/>
      <c r="D28" s="76"/>
      <c r="E28" s="76"/>
      <c r="F28" s="76"/>
      <c r="G28" s="76"/>
      <c r="H28" s="76"/>
      <c r="I28" s="76"/>
      <c r="J28" s="78"/>
      <c r="K28" s="76"/>
    </row>
    <row r="29" spans="1:11" ht="12.75">
      <c r="A29" s="3"/>
      <c r="B29" s="3" t="s">
        <v>82</v>
      </c>
      <c r="C29" s="76">
        <f>+C34-C27</f>
        <v>60</v>
      </c>
      <c r="D29" s="76">
        <v>0</v>
      </c>
      <c r="E29" s="76">
        <v>0</v>
      </c>
      <c r="F29" s="76"/>
      <c r="G29" s="76"/>
      <c r="H29" s="76"/>
      <c r="I29" s="76">
        <f>SUM(C29:H29)</f>
        <v>60</v>
      </c>
      <c r="J29" s="76">
        <v>0</v>
      </c>
      <c r="K29" s="76">
        <f>SUM(I29:J29)</f>
        <v>60</v>
      </c>
    </row>
    <row r="30" spans="1:11" ht="12.75">
      <c r="A30" s="3"/>
      <c r="B30" s="3" t="s">
        <v>83</v>
      </c>
      <c r="C30" s="76">
        <f>'[1]equity'!C25</f>
        <v>0</v>
      </c>
      <c r="D30" s="76">
        <f>'[1]equity'!D25</f>
        <v>0</v>
      </c>
      <c r="E30" s="76">
        <f>+E34-E27</f>
        <v>0</v>
      </c>
      <c r="F30" s="76">
        <f>+F34-F27</f>
        <v>351</v>
      </c>
      <c r="G30" s="76"/>
      <c r="H30" s="76">
        <f>-+F30</f>
        <v>-351</v>
      </c>
      <c r="I30" s="36">
        <f>SUM(C30:H30)</f>
        <v>0</v>
      </c>
      <c r="J30" s="36">
        <v>0</v>
      </c>
      <c r="K30" s="36">
        <f>SUM(I30:J30)</f>
        <v>0</v>
      </c>
    </row>
    <row r="31" spans="1:11" ht="12.75">
      <c r="A31" s="3"/>
      <c r="B31" s="3" t="str">
        <f>'[1]det equity'!A18</f>
        <v>Currency translation differences</v>
      </c>
      <c r="C31" s="76">
        <f>'[1]equity'!C28</f>
        <v>0</v>
      </c>
      <c r="D31" s="76">
        <f>'[1]equity'!D28</f>
        <v>0</v>
      </c>
      <c r="E31" s="76">
        <f>'[1]equity'!E28</f>
        <v>0</v>
      </c>
      <c r="F31" s="76">
        <f>'[1]equity'!F28</f>
        <v>0</v>
      </c>
      <c r="G31" s="76">
        <f>+G34-G27</f>
        <v>-462</v>
      </c>
      <c r="H31" s="76"/>
      <c r="I31" s="76">
        <f>SUM(C31:H31)+3</f>
        <v>-459</v>
      </c>
      <c r="J31" s="76">
        <f>+J34-J32-J27</f>
        <v>-719.3889898999987</v>
      </c>
      <c r="K31" s="76">
        <f>SUM(I31:J31)</f>
        <v>-1178.3889898999987</v>
      </c>
    </row>
    <row r="32" spans="1:11" ht="12.75">
      <c r="A32" s="3"/>
      <c r="B32" s="3" t="s">
        <v>78</v>
      </c>
      <c r="C32" s="76">
        <f>'[1]equity'!C29</f>
        <v>0</v>
      </c>
      <c r="D32" s="76">
        <f>'[1]equity'!D29</f>
        <v>0</v>
      </c>
      <c r="E32" s="76">
        <f>'[1]equity'!E29</f>
        <v>0</v>
      </c>
      <c r="F32" s="76">
        <f>'[1]equity'!F29</f>
        <v>0</v>
      </c>
      <c r="G32" s="76">
        <f>'[1]equity'!G29</f>
        <v>0</v>
      </c>
      <c r="H32" s="76">
        <f>+'[1]P&amp;L'!Y90</f>
        <v>14047.426000000003</v>
      </c>
      <c r="I32" s="76">
        <f>SUM(C32:H32)</f>
        <v>14047.426000000003</v>
      </c>
      <c r="J32" s="77">
        <f>-+'[1]P&amp;L'!Y84</f>
        <v>8608.714</v>
      </c>
      <c r="K32" s="76">
        <f>SUM(I32:J32)</f>
        <v>22656.140000000003</v>
      </c>
    </row>
    <row r="33" spans="1:11" ht="12.75">
      <c r="A33" s="3"/>
      <c r="B33" s="3"/>
      <c r="C33" s="76"/>
      <c r="D33" s="76"/>
      <c r="E33" s="76"/>
      <c r="F33" s="76"/>
      <c r="G33" s="76"/>
      <c r="H33" s="76"/>
      <c r="I33" s="76"/>
      <c r="J33" s="78"/>
      <c r="K33" s="76"/>
    </row>
    <row r="34" spans="1:11" ht="13.5" thickBot="1">
      <c r="A34" s="3"/>
      <c r="B34" s="75" t="s">
        <v>84</v>
      </c>
      <c r="C34" s="79">
        <f>ROUND('[1]B. Sheet'!Z71,0)</f>
        <v>53166</v>
      </c>
      <c r="D34" s="79">
        <f>ROUND('[1]B. Sheet'!Z76,0)</f>
        <v>3715</v>
      </c>
      <c r="E34" s="79">
        <f>ROUND('[1]B. Sheet'!Z78,0)</f>
        <v>377</v>
      </c>
      <c r="F34" s="79">
        <f>ROUND('[1]B. Sheet'!Z79,0)+1</f>
        <v>1372</v>
      </c>
      <c r="G34" s="79">
        <f>ROUND('[1]B. Sheet'!Z80,0)</f>
        <v>-40</v>
      </c>
      <c r="H34" s="79">
        <f>ROUND('[1]B. Sheet'!Z73+'[1]B. Sheet'!Z74+'[1]B. Sheet'!Z75,0)</f>
        <v>37532</v>
      </c>
      <c r="I34" s="79">
        <f>SUM(I27:I33)</f>
        <v>96121.426</v>
      </c>
      <c r="J34" s="80">
        <f>+'[1]B. Sheet'!Z86</f>
        <v>69442.3250101</v>
      </c>
      <c r="K34" s="79">
        <f>SUM(K27:K33)-1</f>
        <v>165562.7510101</v>
      </c>
    </row>
    <row r="35" spans="1:11" ht="13.5" thickTop="1">
      <c r="A35" s="3"/>
      <c r="B35" s="75"/>
      <c r="C35" s="81"/>
      <c r="D35" s="81"/>
      <c r="E35" s="81"/>
      <c r="F35" s="81"/>
      <c r="G35" s="81"/>
      <c r="H35" s="81"/>
      <c r="I35" s="81"/>
      <c r="J35" s="78"/>
      <c r="K35" s="58"/>
    </row>
    <row r="36" spans="1:11" ht="12.75">
      <c r="A36" s="3"/>
      <c r="B36" s="3"/>
      <c r="C36" s="58"/>
      <c r="D36" s="58"/>
      <c r="E36" s="58"/>
      <c r="F36" s="58"/>
      <c r="G36" s="58"/>
      <c r="H36" s="76"/>
      <c r="I36" s="58"/>
      <c r="J36" s="3"/>
      <c r="K36" s="58"/>
    </row>
    <row r="37" spans="1:11" ht="12.75">
      <c r="A37" s="3"/>
      <c r="B37" s="3"/>
      <c r="C37" s="3"/>
      <c r="D37" s="3"/>
      <c r="E37" s="3"/>
      <c r="F37" s="3"/>
      <c r="G37" s="3"/>
      <c r="H37" s="3"/>
      <c r="I37" s="3"/>
      <c r="J37" s="3"/>
      <c r="K37" s="58"/>
    </row>
    <row r="38" spans="1:11" ht="12.75">
      <c r="A38" s="3"/>
      <c r="B38" s="3"/>
      <c r="C38" s="3"/>
      <c r="D38" s="3"/>
      <c r="E38" s="3"/>
      <c r="F38" s="3"/>
      <c r="G38" s="3"/>
      <c r="H38" s="3"/>
      <c r="I38" s="3"/>
      <c r="J38" s="3"/>
      <c r="K38" s="58"/>
    </row>
    <row r="39" spans="1:11" ht="12.75">
      <c r="A39" s="3"/>
      <c r="B39" s="3"/>
      <c r="C39" s="3"/>
      <c r="D39" s="3"/>
      <c r="E39" s="3"/>
      <c r="F39" s="3"/>
      <c r="G39" s="3"/>
      <c r="H39" s="3"/>
      <c r="I39" s="3"/>
      <c r="J39" s="3"/>
      <c r="K39" s="58"/>
    </row>
    <row r="40" spans="1:11" ht="12.75">
      <c r="A40" s="3"/>
      <c r="B40" s="3"/>
      <c r="C40" s="3"/>
      <c r="D40" s="3"/>
      <c r="E40" s="3"/>
      <c r="F40" s="3"/>
      <c r="G40" s="3"/>
      <c r="H40" s="3"/>
      <c r="I40" s="3"/>
      <c r="J40" s="3"/>
      <c r="K40" s="58"/>
    </row>
    <row r="41" spans="1:11" ht="12.75">
      <c r="A41" s="3"/>
      <c r="B41" s="3"/>
      <c r="C41" s="3"/>
      <c r="D41" s="3"/>
      <c r="E41" s="3"/>
      <c r="F41" s="3"/>
      <c r="G41" s="3"/>
      <c r="H41" s="3"/>
      <c r="I41" s="3"/>
      <c r="J41" s="3"/>
      <c r="K41" s="58"/>
    </row>
  </sheetData>
  <mergeCells count="2">
    <mergeCell ref="E8:G8"/>
    <mergeCell ref="E10:F10"/>
  </mergeCells>
  <printOptions/>
  <pageMargins left="0.75" right="0.75" top="1" bottom="1" header="0.5" footer="0.5"/>
  <pageSetup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Juan Kuang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mechee</cp:lastModifiedBy>
  <cp:lastPrinted>2007-12-13T09:40:11Z</cp:lastPrinted>
  <dcterms:created xsi:type="dcterms:W3CDTF">2007-12-11T07:27:57Z</dcterms:created>
  <dcterms:modified xsi:type="dcterms:W3CDTF">2007-12-18T10:02:05Z</dcterms:modified>
  <cp:category/>
  <cp:version/>
  <cp:contentType/>
  <cp:contentStatus/>
</cp:coreProperties>
</file>